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1570" windowHeight="9030" tabRatio="413"/>
  </bookViews>
  <sheets>
    <sheet name="UKE_23_2019" sheetId="1" r:id="rId1"/>
  </sheets>
  <definedNames>
    <definedName name="Z_14D440E4_F18A_4F78_9989_38C1B133222D_.wvu.Cols" localSheetId="0" hidden="1">UKE_23_2019!#REF!</definedName>
    <definedName name="Z_14D440E4_F18A_4F78_9989_38C1B133222D_.wvu.PrintArea" localSheetId="0" hidden="1">UKE_23_2019!$B$1:$M$246</definedName>
    <definedName name="Z_14D440E4_F18A_4F78_9989_38C1B133222D_.wvu.Rows" localSheetId="0" hidden="1">UKE_23_2019!$358:$1048576,UKE_23_2019!$247:$357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G26" i="1"/>
  <c r="G25" i="1"/>
  <c r="J32" i="1"/>
  <c r="F36" i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G33" i="1" l="1"/>
  <c r="F33" i="1" s="1"/>
  <c r="I33" i="1" l="1"/>
  <c r="F131" i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G131" i="1"/>
  <c r="H131" i="1" s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<sst xmlns="http://schemas.openxmlformats.org/spreadsheetml/2006/main" count="256" uniqueCount="129">
  <si>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</si>
  <si>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</si>
  <si>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</si>
  <si>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</si>
  <si>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</si>
  <si>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</si>
  <si>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</si>
  <si>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</si>
  <si>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</si>
  <si>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</si>
  <si>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</si>
  <si>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</si>
  <si>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</si>
  <si>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</si>
  <si>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</si>
  <si>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</si>
  <si>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</si>
  <si>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</si>
  <si>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</si>
  <si>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</si>
  <si>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</si>
  <si>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</si>
  <si>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</si>
  <si>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</si>
  <si>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</si>
  <si>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</si>
  <si>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</si>
  <si>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</si>
  <si>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</si>
  <si>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</si>
  <si>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</si>
  <si>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</si>
  <si>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</si>
  <si>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</si>
  <si>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</si>
  <si>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</si>
  <si>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</si>
  <si>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</si>
  <si>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</si>
  <si>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</si>
  <si>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</si>
  <si>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</si>
  <si>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</si>
  <si>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</si>
  <si>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</si>
  <si>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</si>
  <si>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</si>
  <si>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</si>
  <si>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</si>
  <si>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</si>
  <si>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</si>
  <si>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</si>
  <si>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</si>
  <si>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</si>
  <si>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</si>
  <si>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</si>
  <si>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</si>
  <si>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</si>
  <si>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</si>
  <si>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</si>
  <si>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</si>
  <si>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</si>
  <si>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</si>
  <si>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</si>
  <si>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</si>
  <si>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</si>
  <si>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</si>
  <si>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</si>
  <si>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</si>
  <si>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</si>
  <si>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</si>
  <si>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</si>
  <si>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</si>
  <si>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</si>
  <si>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</si>
  <si>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</si>
  <si>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</si>
  <si>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</si>
  <si>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</si>
  <si>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</si>
  <si>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</si>
  <si>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</si>
  <si>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</si>
  <si>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</si>
  <si>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</si>
  <si>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</si>
  <si>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</si>
  <si>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</si>
  <si>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</si>
  <si>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</si>
  <si>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</si>
  <si>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</si>
  <si>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</si>
  <si>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</si>
  <si>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</si>
  <si>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</si>
  <si>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</si>
  <si>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</si>
  <si>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</si>
  <si>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</si>
  <si>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</si>
  <si>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</si>
  <si>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</si>
  <si>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</si>
  <si>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</si>
  <si>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</si>
  <si>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</si>
  <si>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</si>
  <si>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</si>
  <si>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</si>
  <si>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</si>
  <si>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</si>
  <si>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</si>
  <si>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</si>
  <si>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</si>
  <si>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</si>
  <si>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</si>
  <si>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</si>
  <si>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</si>
  <si>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</si>
  <si>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</si>
  <si>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</si>
  <si>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</si>
  <si>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</si>
  <si>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t>LANDET KVANTUM UKE 23</t>
  </si>
  <si>
    <t>LANDET KVANTUM T.O.M UKE 23</t>
  </si>
  <si>
    <t>LANDET KVANTUM T.O.M. UKE 23 2018</t>
  </si>
  <si>
    <r>
      <t xml:space="preserve">3 </t>
    </r>
    <r>
      <rPr>
        <sz val="9"/>
        <color theme="1"/>
        <rFont val="Calibri"/>
        <family val="2"/>
      </rPr>
      <t>Registrert rekreasjonsfiske utgjør 1773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</si>
  <si>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240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</si>
</sst>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J9" sqref="J9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124</v>
      </c>
      <c r="G19" s="326" t="s">
        <v>125</v>
      </c>
      <c r="H19" s="326" t="s">
        <v>69</v>
      </c>
      <c r="I19" s="326" t="s">
        <v>62</v>
      </c>
      <c r="J19" s="327" t="s">
        <v>126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742.84814999999992</v>
      </c>
      <c r="G20" s="328">
        <f>G21+G22</f>
        <v>40472.982230000001</v>
      </c>
      <c r="H20" s="328"/>
      <c r="I20" s="328">
        <f>I22+I21</f>
        <v>57806.017769999999</v>
      </c>
      <c r="J20" s="329">
        <f>J22+J21</f>
        <v>46160.662400000001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702.51914999999997</v>
      </c>
      <c r="G21" s="330">
        <v>40187.189550000003</v>
      </c>
      <c r="H21" s="330"/>
      <c r="I21" s="330">
        <f>E21-G21</f>
        <v>57281.810449999997</v>
      </c>
      <c r="J21" s="331">
        <v>45894.664689999998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40.329000000000001</v>
      </c>
      <c r="G22" s="332">
        <v>285.79268000000002</v>
      </c>
      <c r="H22" s="332"/>
      <c r="I22" s="330">
        <f>E22-G22</f>
        <v>524.20731999999998</v>
      </c>
      <c r="J22" s="331">
        <v>265.99770999999998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1247.5740700000001</v>
      </c>
      <c r="G23" s="328">
        <f>G24+G30+G31</f>
        <v>179344.67059800003</v>
      </c>
      <c r="H23" s="328"/>
      <c r="I23" s="328">
        <f>I24+I30+I31</f>
        <v>24903.329401999992</v>
      </c>
      <c r="J23" s="329">
        <f>J24+J30+J31</f>
        <v>200260.32129999998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898.35801000000004</v>
      </c>
      <c r="G24" s="334">
        <f>G25+G26+G27+G28</f>
        <v>147004.79415800003</v>
      </c>
      <c r="H24" s="334"/>
      <c r="I24" s="334">
        <f>I25+I26+I27+I28+I29</f>
        <v>12450.205841999992</v>
      </c>
      <c r="J24" s="335">
        <f>J25+J26+J27+J28</f>
        <v>160114.43646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182.21559999999999</v>
      </c>
      <c r="G25" s="336">
        <f>41582.32273-87.8595</f>
        <v>41494.463230000001</v>
      </c>
      <c r="H25" s="336">
        <v>597</v>
      </c>
      <c r="I25" s="336">
        <f>E25-G25+H25</f>
        <v>33.536769999998796</v>
      </c>
      <c r="J25" s="337">
        <v>50023.940179999998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239.22785999999999</v>
      </c>
      <c r="G26" s="336">
        <f>40037.88055-44.238</f>
        <v>39993.642550000004</v>
      </c>
      <c r="H26" s="336">
        <v>913</v>
      </c>
      <c r="I26" s="336">
        <f>E26-G26+H26</f>
        <v>333.35744999999588</v>
      </c>
      <c r="J26" s="337">
        <v>46005.32531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350.68991</v>
      </c>
      <c r="G27" s="336">
        <v>37786.824132000002</v>
      </c>
      <c r="H27" s="336">
        <v>1466</v>
      </c>
      <c r="I27" s="336">
        <f>E27-G27+H27</f>
        <v>3953.1758679999984</v>
      </c>
      <c r="J27" s="337">
        <v>38515.061229999999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126.22463999999999</v>
      </c>
      <c r="G28" s="336">
        <v>27729.864246000001</v>
      </c>
      <c r="H28" s="336">
        <v>1159</v>
      </c>
      <c r="I28" s="336">
        <f>E28-G28+H28</f>
        <v>-848.864246000001</v>
      </c>
      <c r="J28" s="337">
        <v>25570.10974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G29-3872</f>
        <v>263</v>
      </c>
      <c r="G29" s="336">
        <f>SUM(H25:H28)</f>
        <v>4135</v>
      </c>
      <c r="H29" s="336"/>
      <c r="I29" s="336">
        <f>E29-G29</f>
        <v>8979</v>
      </c>
      <c r="J29" s="337">
        <v>3037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250.63050000000001</v>
      </c>
      <c r="G30" s="334">
        <v>14299.4594</v>
      </c>
      <c r="H30" s="336"/>
      <c r="I30" s="398">
        <f>E30-G30</f>
        <v>11041.5406</v>
      </c>
      <c r="J30" s="335">
        <v>14526.432140000001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98.585559999999987</v>
      </c>
      <c r="G31" s="334">
        <f>G32</f>
        <v>18040.41704</v>
      </c>
      <c r="H31" s="336"/>
      <c r="I31" s="334">
        <f>I32+I33</f>
        <v>1411.5829599999997</v>
      </c>
      <c r="J31" s="335">
        <f>J32</f>
        <v>25619.452700000002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164.58556-F36</f>
        <v>98.585559999999987</v>
      </c>
      <c r="G32" s="336">
        <f>21233.41704-G36</f>
        <v>18040.41704</v>
      </c>
      <c r="H32" s="336">
        <v>502</v>
      </c>
      <c r="I32" s="336">
        <f>E32-G32+H32</f>
        <v>73.58295999999973</v>
      </c>
      <c r="J32" s="337">
        <f>31604.4527-J36</f>
        <v>25619.452700000002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G33-473</f>
        <v>29</v>
      </c>
      <c r="G33" s="339">
        <f>H32</f>
        <v>502</v>
      </c>
      <c r="H33" s="339"/>
      <c r="I33" s="339">
        <f t="shared" ref="I33:I37" si="0">E33-G33</f>
        <v>1338</v>
      </c>
      <c r="J33" s="340">
        <v>237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17.952000000000002</v>
      </c>
      <c r="G34" s="341">
        <v>2798.5276319999998</v>
      </c>
      <c r="H34" s="341"/>
      <c r="I34" s="370">
        <f t="shared" si="0"/>
        <v>201.47236800000019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3.0994600000000001</v>
      </c>
      <c r="G35" s="341">
        <v>452.00686000000002</v>
      </c>
      <c r="H35" s="320"/>
      <c r="I35" s="370">
        <f t="shared" si="0"/>
        <v>340.99313999999998</v>
      </c>
      <c r="J35" s="390">
        <v>495.38715999999999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G36-3127</f>
        <v>66</v>
      </c>
      <c r="G36" s="320">
        <v>3193</v>
      </c>
      <c r="H36" s="369"/>
      <c r="I36" s="423">
        <f t="shared" si="0"/>
        <v>-193</v>
      </c>
      <c r="J36" s="320">
        <v>5985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10.86106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970.88193000000001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92</v>
      </c>
      <c r="H39" s="320"/>
      <c r="I39" s="370">
        <f>E39-G39</f>
        <v>-92</v>
      </c>
      <c r="J39" s="390">
        <v>316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2088.3347399999998</v>
      </c>
      <c r="G40" s="197">
        <f>G20+G23+G34+G35+G36+G37+G39</f>
        <v>233353.18732000003</v>
      </c>
      <c r="H40" s="197">
        <f>H25+H26+H27+H28+H32</f>
        <v>4637</v>
      </c>
      <c r="I40" s="302">
        <f>I20+I23+I34+I35+I36+I37+I39</f>
        <v>82966.812680000003</v>
      </c>
      <c r="J40" s="198">
        <f>J20+J23+J34+J35+J36+J37+J38+J39</f>
        <v>265129.30503999995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127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23</v>
      </c>
      <c r="F56" s="194" t="str">
        <f>G19</f>
        <v>LANDET KVANTUM T.O.M UKE 23</v>
      </c>
      <c r="G56" s="194" t="str">
        <f>I19</f>
        <v>RESTKVOTER</v>
      </c>
      <c r="H56" s="195" t="str">
        <f>J19</f>
        <v>LANDET KVANTUM T.O.M. UKE 23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105.57794</v>
      </c>
      <c r="F57" s="347">
        <v>565.49063000000001</v>
      </c>
      <c r="G57" s="460">
        <f>D57-F57-F58</f>
        <v>3830.0725899999998</v>
      </c>
      <c r="H57" s="380">
        <v>494.48714999999999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43.324710000000003</v>
      </c>
      <c r="F58" s="387">
        <v>980.43678</v>
      </c>
      <c r="G58" s="461"/>
      <c r="H58" s="349">
        <v>868.70329000000004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6.4899999999999999E-2</v>
      </c>
      <c r="F59" s="389">
        <v>61.200490000000002</v>
      </c>
      <c r="G59" s="393">
        <f>D59-F59</f>
        <v>138.79951</v>
      </c>
      <c r="H59" s="301">
        <v>46.959789999999998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1491.0381199999999</v>
      </c>
      <c r="F60" s="347">
        <f>F61+F62+F63</f>
        <v>5057.2015900000006</v>
      </c>
      <c r="G60" s="387">
        <f>D60-F60</f>
        <v>3005.7984099999994</v>
      </c>
      <c r="H60" s="350">
        <f>H61+H62+H63</f>
        <v>2187.07555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774.37851999999998</v>
      </c>
      <c r="F61" s="359">
        <v>2046.9526699999999</v>
      </c>
      <c r="G61" s="359"/>
      <c r="H61" s="360">
        <v>696.35324000000003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567.73929999999996</v>
      </c>
      <c r="F62" s="359">
        <v>1963.7336</v>
      </c>
      <c r="G62" s="359"/>
      <c r="H62" s="360">
        <v>955.85420999999997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148.9203</v>
      </c>
      <c r="F63" s="376">
        <v>1046.51532</v>
      </c>
      <c r="G63" s="376"/>
      <c r="H63" s="381">
        <v>534.86810000000003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43.927999999999997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1640.00567</v>
      </c>
      <c r="F66" s="200">
        <f>F57+F58+F59+F60+F64+F65</f>
        <v>6708.3218399999996</v>
      </c>
      <c r="G66" s="200">
        <f>D66-F66</f>
        <v>7046.6781600000004</v>
      </c>
      <c r="H66" s="208">
        <f>H57+H58+H59+H60+H64+H65</f>
        <v>3632.9826500000004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99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23</v>
      </c>
      <c r="G84" s="194" t="str">
        <f>G19</f>
        <v>LANDET KVANTUM T.O.M UKE 23</v>
      </c>
      <c r="H84" s="194" t="str">
        <f>I19</f>
        <v>RESTKVOTER</v>
      </c>
      <c r="I84" s="195" t="str">
        <f>J19</f>
        <v>LANDET KVANTUM T.O.M. UKE 23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245.90690000000001</v>
      </c>
      <c r="G85" s="328">
        <f>G86+G87</f>
        <v>25739.791720000001</v>
      </c>
      <c r="H85" s="328">
        <f>H86+H87</f>
        <v>9442.2082800000007</v>
      </c>
      <c r="I85" s="329">
        <f>I86+I87</f>
        <v>28065.521909999999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243.78030000000001</v>
      </c>
      <c r="G86" s="330">
        <v>25430.47957</v>
      </c>
      <c r="H86" s="330">
        <f>E86-G86</f>
        <v>8926.5204300000005</v>
      </c>
      <c r="I86" s="331">
        <v>27694.37701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2.1265999999999998</v>
      </c>
      <c r="G87" s="332">
        <v>309.31214999999997</v>
      </c>
      <c r="H87" s="332">
        <f>E87-G87</f>
        <v>515.68785000000003</v>
      </c>
      <c r="I87" s="333">
        <v>371.14490000000001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1097.41157</v>
      </c>
      <c r="G88" s="328">
        <f t="shared" si="2"/>
        <v>31418.974320000001</v>
      </c>
      <c r="H88" s="328">
        <f>H89+H94+H95</f>
        <v>28998.025680000002</v>
      </c>
      <c r="I88" s="329">
        <f t="shared" si="2"/>
        <v>26641.98964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918.41553999999996</v>
      </c>
      <c r="G89" s="334">
        <f t="shared" si="4"/>
        <v>23677.018380000001</v>
      </c>
      <c r="H89" s="334">
        <f>H90+H91+H92+H93</f>
        <v>24695.981620000002</v>
      </c>
      <c r="I89" s="335">
        <f t="shared" si="4"/>
        <v>18532.3645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83.277360000000002</v>
      </c>
      <c r="G90" s="336">
        <v>3048.8146900000002</v>
      </c>
      <c r="H90" s="336">
        <f t="shared" ref="H90:H98" si="5">E90-G90</f>
        <v>10674.185310000001</v>
      </c>
      <c r="I90" s="337">
        <v>4092.3420999999998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253.18228999999999</v>
      </c>
      <c r="G91" s="336">
        <v>6909.1689500000002</v>
      </c>
      <c r="H91" s="336">
        <f t="shared" si="5"/>
        <v>6442.8310499999998</v>
      </c>
      <c r="I91" s="337">
        <v>6224.0672400000003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363.32855999999998</v>
      </c>
      <c r="G92" s="336">
        <v>8287.6112599999997</v>
      </c>
      <c r="H92" s="336">
        <f t="shared" si="5"/>
        <v>5430.3887400000003</v>
      </c>
      <c r="I92" s="337">
        <v>6187.16878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218.62733</v>
      </c>
      <c r="G93" s="336">
        <v>5431.4234800000004</v>
      </c>
      <c r="H93" s="336">
        <f t="shared" si="5"/>
        <v>2148.5765199999996</v>
      </c>
      <c r="I93" s="337">
        <v>2028.78638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161.1541</v>
      </c>
      <c r="G94" s="334">
        <v>6937.0111900000002</v>
      </c>
      <c r="H94" s="334">
        <f t="shared" si="5"/>
        <v>3153.9888099999998</v>
      </c>
      <c r="I94" s="335">
        <v>6955.30591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17.841930000000001</v>
      </c>
      <c r="G95" s="345">
        <v>804.94475</v>
      </c>
      <c r="H95" s="345">
        <f t="shared" si="5"/>
        <v>1148.0552499999999</v>
      </c>
      <c r="I95" s="346">
        <v>1154.3192300000001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>
        <v>1.5959999999999998E-2</v>
      </c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0.14776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36</v>
      </c>
      <c r="H98" s="320">
        <f t="shared" si="5"/>
        <v>-36</v>
      </c>
      <c r="I98" s="323">
        <v>111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1343.4821899999999</v>
      </c>
      <c r="G99" s="391">
        <f t="shared" si="6"/>
        <v>57512.646100000005</v>
      </c>
      <c r="H99" s="222">
        <f>H85+H88+H96+H97+H98</f>
        <v>38699.353900000002</v>
      </c>
      <c r="I99" s="198">
        <f>I85+I88+I96+I97+I98</f>
        <v>55131.247589999999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123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23</v>
      </c>
      <c r="G117" s="194" t="str">
        <f>G19</f>
        <v>LANDET KVANTUM T.O.M UKE 23</v>
      </c>
      <c r="H117" s="194" t="str">
        <f>I19</f>
        <v>RESTKVOTER</v>
      </c>
      <c r="I117" s="195" t="str">
        <f>J19</f>
        <v>LANDET KVANTUM T.O.M. UKE 23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501.44252999999998</v>
      </c>
      <c r="G118" s="232">
        <f t="shared" si="7"/>
        <v>28872.72551</v>
      </c>
      <c r="H118" s="347">
        <f t="shared" si="7"/>
        <v>16635.27449</v>
      </c>
      <c r="I118" s="350">
        <f t="shared" si="7"/>
        <v>31501.9912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500.84717999999998</v>
      </c>
      <c r="G119" s="244">
        <v>23632.310939999999</v>
      </c>
      <c r="H119" s="351">
        <f>E119-G119</f>
        <v>12101.689060000001</v>
      </c>
      <c r="I119" s="352">
        <v>24861.46529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0.59535000000000005</v>
      </c>
      <c r="G120" s="244">
        <v>5240.4145699999999</v>
      </c>
      <c r="H120" s="351">
        <f>E120-G120</f>
        <v>4033.5854300000001</v>
      </c>
      <c r="I120" s="352">
        <v>6640.5259100000003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2265.7352999999998</v>
      </c>
      <c r="G122" s="295">
        <v>11502.05269</v>
      </c>
      <c r="H122" s="298">
        <f>E122-G122</f>
        <v>20317.94731</v>
      </c>
      <c r="I122" s="300">
        <v>7432.56484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559.44478000000004</v>
      </c>
      <c r="G123" s="226">
        <f>G132+G129+G124</f>
        <v>36036.797159999995</v>
      </c>
      <c r="H123" s="355">
        <f>H124+H129+H132</f>
        <v>16121.202840000002</v>
      </c>
      <c r="I123" s="356">
        <f>I124+I129+I132</f>
        <v>36183.213260000004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447.31959000000001</v>
      </c>
      <c r="G124" s="377">
        <f>G125+G126+G128+G127</f>
        <v>26579.526769999997</v>
      </c>
      <c r="H124" s="357">
        <f>H125+H126+H127+H128</f>
        <v>12476.473230000001</v>
      </c>
      <c r="I124" s="358">
        <f>I125+I126+I127+I128</f>
        <v>28888.059990000002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83.685209999999998</v>
      </c>
      <c r="G125" s="240">
        <v>4255.6324999999997</v>
      </c>
      <c r="H125" s="359">
        <f t="shared" ref="H125:H137" si="8">E125-G125</f>
        <v>8239.3675000000003</v>
      </c>
      <c r="I125" s="360">
        <v>4256.6240200000002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69.598529999999997</v>
      </c>
      <c r="G126" s="240">
        <v>7107.2133299999996</v>
      </c>
      <c r="H126" s="359">
        <f t="shared" si="8"/>
        <v>4123.7866700000004</v>
      </c>
      <c r="I126" s="360">
        <v>7254.7469000000001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208.53790000000001</v>
      </c>
      <c r="G127" s="240">
        <v>7836.9100500000004</v>
      </c>
      <c r="H127" s="359">
        <f t="shared" si="8"/>
        <v>851.08994999999959</v>
      </c>
      <c r="I127" s="360">
        <v>8476.0379400000002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85.497950000000003</v>
      </c>
      <c r="G128" s="240">
        <v>7379.7708899999998</v>
      </c>
      <c r="H128" s="359">
        <f t="shared" si="8"/>
        <v>-737.77088999999978</v>
      </c>
      <c r="I128" s="360">
        <v>8900.6511300000002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5.2077499999999999</v>
      </c>
      <c r="G129" s="233">
        <v>6206.8153599999996</v>
      </c>
      <c r="H129" s="361">
        <f t="shared" si="8"/>
        <v>-1.8153599999996004</v>
      </c>
      <c r="I129" s="362">
        <v>4309.2168199999996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5.2077499999999999</v>
      </c>
      <c r="G130" s="240">
        <v>6168.0367500000002</v>
      </c>
      <c r="H130" s="359">
        <f t="shared" si="8"/>
        <v>-463.03675000000021</v>
      </c>
      <c r="I130" s="360">
        <v>4294.5171300000002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38.778609999999389</v>
      </c>
      <c r="H131" s="359">
        <f t="shared" si="8"/>
        <v>461.22139000000061</v>
      </c>
      <c r="I131" s="360">
        <f>I129-I130</f>
        <v>14.699689999999464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106.91744</v>
      </c>
      <c r="G132" s="257">
        <v>3250.4550300000001</v>
      </c>
      <c r="H132" s="363">
        <f t="shared" si="8"/>
        <v>3646.5449699999999</v>
      </c>
      <c r="I132" s="364">
        <v>2985.9364500000001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>
        <v>0.10395</v>
      </c>
      <c r="G133" s="226">
        <v>12.1363</v>
      </c>
      <c r="H133" s="378">
        <f t="shared" si="8"/>
        <v>116.86369999999999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24.22851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202.68</v>
      </c>
      <c r="H135" s="230">
        <f t="shared" si="8"/>
        <v>47.319999999999993</v>
      </c>
      <c r="I135" s="231">
        <v>78.531999999999996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230</v>
      </c>
      <c r="H136" s="234">
        <f t="shared" si="8"/>
        <v>-230</v>
      </c>
      <c r="I136" s="297">
        <v>162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3350.9550699999995</v>
      </c>
      <c r="G137" s="186">
        <f>G118+G122+G123+G133+G134+G135+G136</f>
        <v>78856.391659999979</v>
      </c>
      <c r="H137" s="200">
        <f t="shared" si="8"/>
        <v>53008.608340000021</v>
      </c>
      <c r="I137" s="198">
        <f>I118+I121+I122+I123+I133+I134+I135+I136</f>
        <v>77370.529750000016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33" t="s">
        <v>2</v>
      </c>
      <c r="D147" s="434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23</v>
      </c>
      <c r="F156" s="69" t="str">
        <f>G19</f>
        <v>LANDET KVANTUM T.O.M UKE 23</v>
      </c>
      <c r="G156" s="69" t="str">
        <f>I19</f>
        <v>RESTKVOTER</v>
      </c>
      <c r="H156" s="92" t="str">
        <f>J19</f>
        <v>LANDET KVANTUM T.O.M. UKE 23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1908.74325</v>
      </c>
      <c r="F157" s="183">
        <v>7375.7904200000003</v>
      </c>
      <c r="G157" s="183">
        <f>D157-F157</f>
        <v>27195.209579999999</v>
      </c>
      <c r="H157" s="220">
        <v>8705.5065300000006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>
        <v>6.7000000000000004E-2</v>
      </c>
      <c r="F158" s="183">
        <v>21.55237</v>
      </c>
      <c r="G158" s="183">
        <f>D158-F158</f>
        <v>78.447630000000004</v>
      </c>
      <c r="H158" s="220">
        <v>3.42218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1908.81025</v>
      </c>
      <c r="F160" s="185">
        <f>SUM(F157:F159)</f>
        <v>7397.3427900000006</v>
      </c>
      <c r="G160" s="185">
        <f>D160-F160</f>
        <v>27307.657209999998</v>
      </c>
      <c r="H160" s="207">
        <f>SUM(H157:H159)</f>
        <v>8708.9487100000006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30" t="s">
        <v>1</v>
      </c>
      <c r="C163" s="431"/>
      <c r="D163" s="431"/>
      <c r="E163" s="431"/>
      <c r="F163" s="431"/>
      <c r="G163" s="431"/>
      <c r="H163" s="431"/>
      <c r="I163" s="431"/>
      <c r="J163" s="431"/>
      <c r="K163" s="432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33" t="s">
        <v>2</v>
      </c>
      <c r="D165" s="434"/>
      <c r="E165" s="433" t="s">
        <v>53</v>
      </c>
      <c r="F165" s="434"/>
      <c r="G165" s="433" t="s">
        <v>54</v>
      </c>
      <c r="H165" s="434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35" t="s">
        <v>8</v>
      </c>
      <c r="C174" s="436"/>
      <c r="D174" s="436"/>
      <c r="E174" s="436"/>
      <c r="F174" s="436"/>
      <c r="G174" s="436"/>
      <c r="H174" s="436"/>
      <c r="I174" s="436"/>
      <c r="J174" s="436"/>
      <c r="K174" s="437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23</v>
      </c>
      <c r="G176" s="69" t="str">
        <f>G19</f>
        <v>LANDET KVANTUM T.O.M UKE 23</v>
      </c>
      <c r="H176" s="69" t="str">
        <f>I19</f>
        <v>RESTKVOTER</v>
      </c>
      <c r="I176" s="92" t="str">
        <f>J19</f>
        <v>LANDET KVANTUM T.O.M. UKE 23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498.73927000000003</v>
      </c>
      <c r="G177" s="227">
        <f t="shared" ref="G177:H177" si="10">G178+G179+G180+G181</f>
        <v>15598.600700000001</v>
      </c>
      <c r="H177" s="305">
        <f t="shared" si="10"/>
        <v>24229.399300000001</v>
      </c>
      <c r="I177" s="310">
        <f>I178+I179+I180+I181</f>
        <v>18328.720240000002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322.16467</v>
      </c>
      <c r="G178" s="288">
        <v>12410.52261</v>
      </c>
      <c r="H178" s="303">
        <f t="shared" ref="H178:H183" si="11">E178-G178</f>
        <v>13086.47739</v>
      </c>
      <c r="I178" s="308">
        <v>16001.346030000001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1246.56113</v>
      </c>
      <c r="H179" s="303">
        <f t="shared" si="11"/>
        <v>5389.43887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60.635399999999997</v>
      </c>
      <c r="G180" s="288">
        <v>1567.03376</v>
      </c>
      <c r="H180" s="303">
        <f t="shared" si="11"/>
        <v>225.96623999999997</v>
      </c>
      <c r="I180" s="308">
        <v>944.64054999999996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115.9392</v>
      </c>
      <c r="G181" s="288">
        <v>374.48320000000001</v>
      </c>
      <c r="H181" s="303">
        <f t="shared" si="11"/>
        <v>5527.5168000000003</v>
      </c>
      <c r="I181" s="308">
        <v>433.5548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369.34111999999999</v>
      </c>
      <c r="G182" s="289">
        <v>4035.4761600000002</v>
      </c>
      <c r="H182" s="307">
        <f t="shared" si="11"/>
        <v>1464.5238399999998</v>
      </c>
      <c r="I182" s="312">
        <v>1455.1278600000001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23.848659999999999</v>
      </c>
      <c r="G183" s="227">
        <f>G184+G185</f>
        <v>1325.6041299999999</v>
      </c>
      <c r="H183" s="305">
        <f t="shared" si="11"/>
        <v>6674.3958700000003</v>
      </c>
      <c r="I183" s="310">
        <f>I184+I185</f>
        <v>1919.19317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3.0249999999999999E-2</v>
      </c>
      <c r="G184" s="288">
        <v>174.76074</v>
      </c>
      <c r="H184" s="303"/>
      <c r="I184" s="308">
        <v>874.90679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23.81841</v>
      </c>
      <c r="G185" s="229">
        <v>1150.84339</v>
      </c>
      <c r="H185" s="306"/>
      <c r="I185" s="311">
        <v>1044.28638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0.21787999999999999</v>
      </c>
      <c r="G187" s="228">
        <v>23.284520000000001</v>
      </c>
      <c r="H187" s="304">
        <f>E187-G187</f>
        <v>-23.284520000000001</v>
      </c>
      <c r="I187" s="309">
        <v>23.318100000000001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892.14693000000011</v>
      </c>
      <c r="G188" s="186">
        <f>G177+G182+G183+G186+G187</f>
        <v>20983.333910000001</v>
      </c>
      <c r="H188" s="200">
        <f>H177+H182+H183+H186+H187</f>
        <v>32354.666089999999</v>
      </c>
      <c r="I188" s="198">
        <f>I177+I182+I183+I186+I187</f>
        <v>21726.820170000003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30" t="s">
        <v>1</v>
      </c>
      <c r="C193" s="431"/>
      <c r="D193" s="431"/>
      <c r="E193" s="431"/>
      <c r="F193" s="431"/>
      <c r="G193" s="431"/>
      <c r="H193" s="431"/>
      <c r="I193" s="431"/>
      <c r="J193" s="431"/>
      <c r="K193" s="432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33" t="s">
        <v>2</v>
      </c>
      <c r="D195" s="434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35" t="s">
        <v>8</v>
      </c>
      <c r="C203" s="436"/>
      <c r="D203" s="436"/>
      <c r="E203" s="436"/>
      <c r="F203" s="436"/>
      <c r="G203" s="436"/>
      <c r="H203" s="436"/>
      <c r="I203" s="436"/>
      <c r="J203" s="436"/>
      <c r="K203" s="437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23</v>
      </c>
      <c r="F205" s="69" t="str">
        <f>G19</f>
        <v>LANDET KVANTUM T.O.M UKE 23</v>
      </c>
      <c r="G205" s="69" t="str">
        <f>I19</f>
        <v>RESTKVOTER</v>
      </c>
      <c r="H205" s="92" t="str">
        <f>J19</f>
        <v>LANDET KVANTUM T.O.M. UKE 23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15.177049999999999</v>
      </c>
      <c r="F206" s="183">
        <v>380.48797999999999</v>
      </c>
      <c r="G206" s="183">
        <f>D206-F206</f>
        <v>719.51202000000001</v>
      </c>
      <c r="H206" s="220">
        <v>472.69495000000001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27.439720000000001</v>
      </c>
      <c r="F207" s="183">
        <v>1293.1605099999999</v>
      </c>
      <c r="G207" s="183">
        <f t="shared" ref="G207:G209" si="12">D207-F207</f>
        <v>2178.8394900000003</v>
      </c>
      <c r="H207" s="220">
        <v>2094.6281100000001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0.50739999999999996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1.8075000000000001</v>
      </c>
      <c r="F209" s="184">
        <v>2.9266299999999998</v>
      </c>
      <c r="G209" s="183">
        <f t="shared" si="12"/>
        <v>-2.9266299999999998</v>
      </c>
      <c r="H209" s="221">
        <v>0.15093000000000001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44.42427</v>
      </c>
      <c r="F210" s="185">
        <f>SUM(F206:F209)</f>
        <v>1678.68526</v>
      </c>
      <c r="G210" s="185">
        <f>D210-F210</f>
        <v>2943.3147399999998</v>
      </c>
      <c r="H210" s="207">
        <f>H206+H207+H208+H209</f>
        <v>2567.9813899999999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30" t="s">
        <v>1</v>
      </c>
      <c r="C221" s="431"/>
      <c r="D221" s="431"/>
      <c r="E221" s="431"/>
      <c r="F221" s="431"/>
      <c r="G221" s="431"/>
      <c r="H221" s="431"/>
      <c r="I221" s="431"/>
      <c r="J221" s="431"/>
      <c r="K221" s="432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33" t="s">
        <v>2</v>
      </c>
      <c r="D223" s="434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35" t="s">
        <v>8</v>
      </c>
      <c r="C229" s="436"/>
      <c r="D229" s="436"/>
      <c r="E229" s="436"/>
      <c r="F229" s="436"/>
      <c r="G229" s="436"/>
      <c r="H229" s="436"/>
      <c r="I229" s="436"/>
      <c r="J229" s="436"/>
      <c r="K229" s="437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23</v>
      </c>
      <c r="G231" s="401" t="str">
        <f>F205</f>
        <v>LANDET KVANTUM T.O.M UKE 23</v>
      </c>
      <c r="H231" s="401" t="s">
        <v>62</v>
      </c>
      <c r="I231" s="402" t="str">
        <f>H205</f>
        <v>LANDET KVANTUM T.O.M. UKE 23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27">
        <v>1650</v>
      </c>
      <c r="E232" s="438">
        <v>1650</v>
      </c>
      <c r="F232" s="419">
        <f>SUM(F233:F234)</f>
        <v>0</v>
      </c>
      <c r="G232" s="403">
        <f>SUM(G233:G234)</f>
        <v>1595.15535</v>
      </c>
      <c r="H232" s="424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28"/>
      <c r="E233" s="439"/>
      <c r="F233" s="420"/>
      <c r="G233" s="405">
        <v>1221.97955</v>
      </c>
      <c r="H233" s="425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29"/>
      <c r="E234" s="440"/>
      <c r="F234" s="406"/>
      <c r="G234" s="406">
        <v>373.17579999999998</v>
      </c>
      <c r="H234" s="426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27">
        <v>943</v>
      </c>
      <c r="E235" s="438">
        <v>1266</v>
      </c>
      <c r="F235" s="419">
        <f>SUM(F236:F237)</f>
        <v>46.609499999999997</v>
      </c>
      <c r="G235" s="403">
        <f>SUM(G236:G237)</f>
        <v>275.1635</v>
      </c>
      <c r="H235" s="424">
        <f>E235-G235</f>
        <v>990.8365</v>
      </c>
      <c r="I235" s="403">
        <f>SUM(I236:I237)</f>
        <v>558.02880000000005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28"/>
      <c r="E236" s="439"/>
      <c r="F236" s="420">
        <v>34.756999999999998</v>
      </c>
      <c r="G236" s="405">
        <v>190.48349999999999</v>
      </c>
      <c r="H236" s="425"/>
      <c r="I236" s="405">
        <v>460.2978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29"/>
      <c r="E237" s="440"/>
      <c r="F237" s="406">
        <v>11.852499999999999</v>
      </c>
      <c r="G237" s="406">
        <v>84.68</v>
      </c>
      <c r="H237" s="426"/>
      <c r="I237" s="414">
        <v>97.730999999999995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27">
        <v>943</v>
      </c>
      <c r="E238" s="438">
        <v>1143</v>
      </c>
      <c r="F238" s="419">
        <f>SUM(F239:F240)</f>
        <v>0</v>
      </c>
      <c r="G238" s="403">
        <f>SUM(G239:G240)</f>
        <v>0</v>
      </c>
      <c r="H238" s="424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28"/>
      <c r="E239" s="439"/>
      <c r="F239" s="420"/>
      <c r="G239" s="405"/>
      <c r="H239" s="425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29"/>
      <c r="E240" s="440"/>
      <c r="F240" s="406"/>
      <c r="G240" s="406"/>
      <c r="H240" s="426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46.609499999999997</v>
      </c>
      <c r="G242" s="185">
        <f>G232+G235+G238+G241</f>
        <v>1870.3188500000001</v>
      </c>
      <c r="H242" s="408">
        <f>SUM(H232:H241)</f>
        <v>2188.6811499999999</v>
      </c>
      <c r="I242" s="416">
        <f>I232+I235+I238+I241</f>
        <v>2643.6558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23
&amp;"-,Normal"&amp;11(iht. motatte landings- og sluttsedler fra fiskesalgslagene; alle tallstørrelser i hele tonn)&amp;R11.06.2019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UKE_23_2019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2019-02-07T13:06:36Z</cp:lastPrinted>
  <dcterms:created xsi:type="dcterms:W3CDTF">2011-07-06T12:13:20Z</dcterms:created>
  <dcterms:modified xsi:type="dcterms:W3CDTF">2019-06-11T08:24:30Z</dcterms:modified>
</cp:coreProperties>
</file>