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4\"/>
    </mc:Choice>
  </mc:AlternateContent>
  <bookViews>
    <workbookView xWindow="0" yWindow="0" windowWidth="8685" windowHeight="5370" tabRatio="413"/>
  </bookViews>
  <sheets>
    <sheet name="UKE_44_2019" sheetId="1" r:id="rId1"/>
  </sheets>
  <definedNames>
    <definedName name="Z_14D440E4_F18A_4F78_9989_38C1B133222D_.wvu.Cols" localSheetId="0" hidden="1">UKE_44_2019!#REF!</definedName>
    <definedName name="Z_14D440E4_F18A_4F78_9989_38C1B133222D_.wvu.PrintArea" localSheetId="0" hidden="1">UKE_44_2019!$B$1:$M$247</definedName>
    <definedName name="Z_14D440E4_F18A_4F78_9989_38C1B133222D_.wvu.Rows" localSheetId="0" hidden="1">UKE_44_2019!$359:$1048576,UKE_44_2019!$248:$358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8" i="1" l="1"/>
  <c r="G127" i="1"/>
  <c r="G126" i="1"/>
  <c r="G122" i="1"/>
  <c r="G32" i="1"/>
  <c r="F32" i="1"/>
  <c r="J32" i="1" l="1"/>
  <c r="G29" i="1" l="1"/>
  <c r="F29" i="1" s="1"/>
  <c r="G24" i="1" l="1"/>
  <c r="F31" i="1"/>
  <c r="G33" i="1"/>
  <c r="F33" i="1" s="1"/>
  <c r="G31" i="1" l="1"/>
  <c r="G23" i="1" s="1"/>
  <c r="I25" i="1" l="1"/>
  <c r="I30" i="1" l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<sst xmlns="http://schemas.openxmlformats.org/spreadsheetml/2006/main" count="257" uniqueCount="132">
  <si>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</si>
  <si>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</si>
  <si>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</si>
  <si>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</si>
  <si>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</si>
  <si>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</si>
  <si>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</si>
  <si>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</si>
  <si>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</si>
  <si>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</si>
  <si>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</si>
  <si>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</si>
  <si>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</si>
  <si>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</si>
  <si>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</si>
  <si>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</si>
  <si>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</si>
  <si>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</si>
  <si>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</si>
  <si>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</si>
  <si>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</si>
  <si>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</si>
  <si>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</si>
  <si>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</si>
  <si>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</si>
  <si>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</si>
  <si>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</si>
  <si>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</si>
  <si>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</si>
  <si>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</si>
  <si>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</si>
  <si>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</si>
  <si>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</si>
  <si>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</si>
  <si>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</si>
  <si>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</si>
  <si>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</si>
  <si>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</si>
  <si>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</si>
  <si>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</si>
  <si>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</si>
  <si>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</si>
  <si>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</si>
  <si>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</si>
  <si>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</si>
  <si>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</si>
  <si>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</si>
  <si>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</si>
  <si>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</si>
  <si>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</si>
  <si>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</si>
  <si>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</si>
  <si>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</si>
  <si>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</si>
  <si>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</si>
  <si>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</si>
  <si>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</si>
  <si>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</si>
  <si>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</si>
  <si>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</si>
  <si>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</si>
  <si>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</si>
  <si>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</si>
  <si>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</si>
  <si>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</si>
  <si>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</si>
  <si>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</si>
  <si>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</si>
  <si>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</si>
  <si>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</si>
  <si>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</si>
  <si>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</si>
  <si>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</si>
  <si>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</si>
  <si>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</si>
  <si>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</si>
  <si>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</si>
  <si>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</si>
  <si>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</si>
  <si>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</si>
  <si>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</si>
  <si>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</si>
  <si>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</si>
  <si>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</si>
  <si>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</si>
  <si>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</si>
  <si>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</si>
  <si>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</si>
  <si>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</si>
  <si>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</si>
  <si>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</si>
  <si>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</si>
  <si>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</si>
  <si>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</si>
  <si>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</si>
  <si>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</si>
  <si>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</si>
  <si>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</si>
  <si>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</si>
  <si>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</si>
  <si>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</si>
  <si>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</si>
  <si>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</si>
  <si>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</si>
  <si>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</si>
  <si>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</si>
  <si>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</si>
  <si>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</si>
  <si>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</si>
  <si>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</si>
  <si>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</si>
  <si>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</si>
  <si>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</si>
  <si>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</si>
  <si>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</si>
  <si>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</si>
  <si>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</si>
  <si>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</si>
  <si>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</si>
  <si>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</si>
  <si>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</si>
  <si>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</si>
  <si>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</si>
  <si>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</si>
  <si>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</si>
  <si>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</si>
  <si>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</si>
  <si>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t>LANDET KVANTUM UKE 44</t>
  </si>
  <si>
    <t>LANDET KVANTUM T.O.M UKE 44</t>
  </si>
  <si>
    <t>LANDET KVANTUM T.O.M. UKE 44 2018</t>
  </si>
  <si>
    <r>
      <t xml:space="preserve">3 </t>
    </r>
    <r>
      <rPr>
        <sz val="9"/>
        <color theme="1"/>
        <rFont val="Calibri"/>
        <family val="2"/>
      </rPr>
      <t>Registrert rekreasjonsfiske utgjør 1 987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</si>
  <si>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552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</si>
</sst>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205" zoomScaleNormal="115" workbookViewId="0">
      <selection activeCell="H215" sqref="H215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87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2891.7696000000001</v>
      </c>
      <c r="G20" s="328">
        <f>G21+G22</f>
        <v>75564.168149999998</v>
      </c>
      <c r="H20" s="328"/>
      <c r="I20" s="328">
        <f>I22+I21</f>
        <v>22714.831850000006</v>
      </c>
      <c r="J20" s="329">
        <f>J22+J21</f>
        <v>83016.608850000004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2891.7696000000001</v>
      </c>
      <c r="G21" s="330">
        <v>74931.887619999994</v>
      </c>
      <c r="H21" s="330"/>
      <c r="I21" s="330">
        <f>E21-G21</f>
        <v>22537.112380000006</v>
      </c>
      <c r="J21" s="331">
        <v>82369.780639999997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632.28053</v>
      </c>
      <c r="H22" s="332"/>
      <c r="I22" s="330">
        <f>E22-G22</f>
        <v>177.71947</v>
      </c>
      <c r="J22" s="331">
        <v>646.82821000000001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1494.8024699999999</v>
      </c>
      <c r="G23" s="328">
        <f>G24+G30+G31</f>
        <v>198675.49126799998</v>
      </c>
      <c r="H23" s="328"/>
      <c r="I23" s="328">
        <f>I24+I30+I31</f>
        <v>5572.5087319999984</v>
      </c>
      <c r="J23" s="329">
        <f>J24+J30+J31</f>
        <v>223381.66368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1105.3743099999999</v>
      </c>
      <c r="G24" s="334">
        <f>G25+G26+G27+G28</f>
        <v>161245.436908</v>
      </c>
      <c r="H24" s="334"/>
      <c r="I24" s="334">
        <f>I25+I26+I27+I28+I29</f>
        <v>-1790.4369080000033</v>
      </c>
      <c r="J24" s="335">
        <f>J25+J26+J27+J28</f>
        <v>175997.73099000001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268.91991999999999</v>
      </c>
      <c r="G25" s="336">
        <v>43570.688150000002</v>
      </c>
      <c r="H25" s="336">
        <v>1949</v>
      </c>
      <c r="I25" s="336">
        <f>E25-G25+H25</f>
        <v>-690.68815000000177</v>
      </c>
      <c r="J25" s="337">
        <v>51915.14806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488.09079000000003</v>
      </c>
      <c r="G26" s="336">
        <v>44232.833149999999</v>
      </c>
      <c r="H26" s="336">
        <v>3464</v>
      </c>
      <c r="I26" s="336">
        <f>E26-G26+H26</f>
        <v>-1354.8331499999986</v>
      </c>
      <c r="J26" s="337">
        <v>49522.572370000002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249.06342000000001</v>
      </c>
      <c r="G27" s="336">
        <v>43248.027172000002</v>
      </c>
      <c r="H27" s="336">
        <v>3967</v>
      </c>
      <c r="I27" s="336">
        <f>E27-G27+H27</f>
        <v>992.97282799999812</v>
      </c>
      <c r="J27" s="337">
        <v>43917.360260000001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99.300179999999997</v>
      </c>
      <c r="G28" s="336">
        <v>30193.888436000001</v>
      </c>
      <c r="H28" s="336">
        <v>2093</v>
      </c>
      <c r="I28" s="336">
        <f>E28-G28+H28</f>
        <v>-2378.8884360000011</v>
      </c>
      <c r="J28" s="337">
        <v>30642.650300000001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G29-10727</f>
        <v>746</v>
      </c>
      <c r="G29" s="336">
        <f>H25+H26+H27+H28</f>
        <v>11473</v>
      </c>
      <c r="H29" s="336"/>
      <c r="I29" s="336">
        <f>E29-G29</f>
        <v>1641</v>
      </c>
      <c r="J29" s="337">
        <v>11386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321.13004999999998</v>
      </c>
      <c r="G30" s="334">
        <v>18219.311409999998</v>
      </c>
      <c r="H30" s="336"/>
      <c r="I30" s="398">
        <f>E30-G30</f>
        <v>7121.6885900000016</v>
      </c>
      <c r="J30" s="335">
        <v>21010.10442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68.298109999999994</v>
      </c>
      <c r="G31" s="334">
        <f>G32</f>
        <v>19210.74295</v>
      </c>
      <c r="H31" s="336"/>
      <c r="I31" s="334">
        <f>I32+I33</f>
        <v>241.25705000000016</v>
      </c>
      <c r="J31" s="335">
        <f>J32</f>
        <v>26373.828270000002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68.29811-F36</f>
        <v>68.298109999999994</v>
      </c>
      <c r="G32" s="336">
        <f>22595.74295-G36</f>
        <v>19210.74295</v>
      </c>
      <c r="H32" s="336">
        <v>1171</v>
      </c>
      <c r="I32" s="336">
        <f>E32-G32+H32</f>
        <v>-427.74294999999984</v>
      </c>
      <c r="J32" s="337">
        <f>32461.82827-J36</f>
        <v>26373.828270000002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G33-1123</f>
        <v>48</v>
      </c>
      <c r="G33" s="339">
        <f>H32</f>
        <v>1171</v>
      </c>
      <c r="H33" s="339"/>
      <c r="I33" s="339">
        <f t="shared" ref="I33:I37" si="0">E33-G33</f>
        <v>669</v>
      </c>
      <c r="J33" s="340">
        <v>749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2839.615632</v>
      </c>
      <c r="H34" s="341"/>
      <c r="I34" s="370">
        <f t="shared" si="0"/>
        <v>160.38436799999999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8.7110000000000003</v>
      </c>
      <c r="G35" s="341">
        <v>475.95258000000001</v>
      </c>
      <c r="H35" s="320"/>
      <c r="I35" s="370">
        <f t="shared" si="0"/>
        <v>317.04741999999999</v>
      </c>
      <c r="J35" s="390">
        <v>804.91188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/>
      <c r="G36" s="320">
        <v>3385</v>
      </c>
      <c r="H36" s="369"/>
      <c r="I36" s="423">
        <f t="shared" si="0"/>
        <v>-385</v>
      </c>
      <c r="J36" s="320">
        <v>6088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2.3656600000000001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1266.34926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2</v>
      </c>
      <c r="G39" s="320">
        <v>22</v>
      </c>
      <c r="H39" s="320"/>
      <c r="I39" s="370">
        <f>E39-G39</f>
        <v>-22</v>
      </c>
      <c r="J39" s="390">
        <v>347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4399.6487300000008</v>
      </c>
      <c r="G40" s="197">
        <f>G20+G23+G34+G35+G36+G37+G39</f>
        <v>287962.22762999992</v>
      </c>
      <c r="H40" s="197">
        <f>H25+H26+H27+H28+H32</f>
        <v>12644</v>
      </c>
      <c r="I40" s="302">
        <f>I20+I23+I34+I35+I36+I37+I39</f>
        <v>28357.772370000002</v>
      </c>
      <c r="J40" s="198">
        <f>J20+J23+J34+J35+J36+J37+J38+J39</f>
        <v>325845.58592000004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130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44</v>
      </c>
      <c r="F56" s="194" t="str">
        <f>G19</f>
        <v>LANDET KVANTUM T.O.M UKE 44</v>
      </c>
      <c r="G56" s="194" t="str">
        <f>I19</f>
        <v>RESTKVOTER</v>
      </c>
      <c r="H56" s="195" t="str">
        <f>J19</f>
        <v>LANDET KVANTUM T.O.M. UKE 44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72.958100000000002</v>
      </c>
      <c r="F57" s="347">
        <v>1848.24711</v>
      </c>
      <c r="G57" s="439">
        <f>D57-F57-F58</f>
        <v>1773.6398599999998</v>
      </c>
      <c r="H57" s="380">
        <v>1749.57944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1754.11303</v>
      </c>
      <c r="G58" s="440"/>
      <c r="H58" s="349">
        <v>1751.2678699999999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2.8809</v>
      </c>
      <c r="F59" s="389">
        <v>85.575710000000001</v>
      </c>
      <c r="G59" s="393">
        <f>D59-F59</f>
        <v>114.42429</v>
      </c>
      <c r="H59" s="301">
        <v>74.916439999999994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24.588740000000001</v>
      </c>
      <c r="F60" s="347">
        <f>F61+F62+F63</f>
        <v>8257.5529700000006</v>
      </c>
      <c r="G60" s="387">
        <f>D60-F60</f>
        <v>-194.55297000000064</v>
      </c>
      <c r="H60" s="350">
        <f>H61+H62+H63</f>
        <v>7720.4775799999998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2.5581999999999998</v>
      </c>
      <c r="F61" s="359">
        <v>3517.8517099999999</v>
      </c>
      <c r="G61" s="359"/>
      <c r="H61" s="360">
        <v>3374.7798499999999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15.75484</v>
      </c>
      <c r="F62" s="359">
        <v>3155.05006</v>
      </c>
      <c r="G62" s="359"/>
      <c r="H62" s="360">
        <v>2941.7446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6.2756999999999996</v>
      </c>
      <c r="F63" s="376">
        <v>1584.6512</v>
      </c>
      <c r="G63" s="376"/>
      <c r="H63" s="381">
        <v>1403.9531300000001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>
        <v>6.0039999999999996</v>
      </c>
      <c r="F64" s="378">
        <v>6.0683499999999997</v>
      </c>
      <c r="G64" s="378">
        <f>D64-F64</f>
        <v>109.93165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106.43174</v>
      </c>
      <c r="F66" s="200">
        <f>F57+F58+F59+F60+F64+F65</f>
        <v>11997.45717</v>
      </c>
      <c r="G66" s="200">
        <f>D66-F66</f>
        <v>1757.5428300000003</v>
      </c>
      <c r="H66" s="208">
        <f>H57+H58+H59+H60+H64+H65</f>
        <v>11350.68311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98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44</v>
      </c>
      <c r="G84" s="194" t="str">
        <f>G19</f>
        <v>LANDET KVANTUM T.O.M UKE 44</v>
      </c>
      <c r="H84" s="194" t="str">
        <f>I19</f>
        <v>RESTKVOTER</v>
      </c>
      <c r="I84" s="195" t="str">
        <f>J19</f>
        <v>LANDET KVANTUM T.O.M. UKE 44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489.19396999999998</v>
      </c>
      <c r="G85" s="328">
        <f>G86+G87</f>
        <v>33502.151919999997</v>
      </c>
      <c r="H85" s="328">
        <f>H86+H87</f>
        <v>1679.8480800000032</v>
      </c>
      <c r="I85" s="329">
        <f>I86+I87</f>
        <v>34714.615769999997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489.19396999999998</v>
      </c>
      <c r="G86" s="330">
        <v>33071.305139999997</v>
      </c>
      <c r="H86" s="330">
        <f>E86-G86</f>
        <v>1285.6948600000032</v>
      </c>
      <c r="I86" s="331">
        <v>34147.280469999998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430.84678000000002</v>
      </c>
      <c r="H87" s="332">
        <f>E87-G87</f>
        <v>394.15321999999998</v>
      </c>
      <c r="I87" s="333">
        <v>567.33529999999996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1008.356</v>
      </c>
      <c r="G88" s="328">
        <f t="shared" si="2"/>
        <v>46396.630960000002</v>
      </c>
      <c r="H88" s="328">
        <f>H89+H94+H95</f>
        <v>14020.36904</v>
      </c>
      <c r="I88" s="329">
        <f t="shared" si="2"/>
        <v>42598.436270000006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738.91444000000001</v>
      </c>
      <c r="G89" s="334">
        <f t="shared" si="4"/>
        <v>36029.411110000001</v>
      </c>
      <c r="H89" s="334">
        <f>H90+H91+H92+H93</f>
        <v>12343.588890000001</v>
      </c>
      <c r="I89" s="335">
        <f t="shared" si="4"/>
        <v>31088.195040000002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281.62488000000002</v>
      </c>
      <c r="G90" s="336">
        <v>6130.7267300000003</v>
      </c>
      <c r="H90" s="336">
        <f t="shared" ref="H90:H98" si="5">E90-G90</f>
        <v>7592.2732699999997</v>
      </c>
      <c r="I90" s="337">
        <v>6690.8223500000004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295.34361999999999</v>
      </c>
      <c r="G91" s="336">
        <v>10333.297329999999</v>
      </c>
      <c r="H91" s="336">
        <f t="shared" si="5"/>
        <v>3018.7026700000006</v>
      </c>
      <c r="I91" s="337">
        <v>9379.3110199999992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118.22694</v>
      </c>
      <c r="G92" s="336">
        <v>11059.00995</v>
      </c>
      <c r="H92" s="336">
        <f t="shared" si="5"/>
        <v>2658.9900500000003</v>
      </c>
      <c r="I92" s="337">
        <v>8643.6737400000002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43.719000000000001</v>
      </c>
      <c r="G93" s="336">
        <v>8506.3770999999997</v>
      </c>
      <c r="H93" s="336">
        <f t="shared" si="5"/>
        <v>-926.3770999999997</v>
      </c>
      <c r="I93" s="337">
        <v>6374.3879299999999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202.55619999999999</v>
      </c>
      <c r="G94" s="334">
        <v>8653.3440800000008</v>
      </c>
      <c r="H94" s="334">
        <f t="shared" si="5"/>
        <v>1437.6559199999992</v>
      </c>
      <c r="I94" s="335">
        <v>9832.4650199999996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66.885360000000006</v>
      </c>
      <c r="G95" s="345">
        <v>1713.8757700000001</v>
      </c>
      <c r="H95" s="345">
        <f t="shared" si="5"/>
        <v>239.1242299999999</v>
      </c>
      <c r="I95" s="346">
        <v>1677.77621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0.27394000000000002</v>
      </c>
      <c r="G96" s="341">
        <v>19.196999999999999</v>
      </c>
      <c r="H96" s="341">
        <f t="shared" si="5"/>
        <v>293.803</v>
      </c>
      <c r="I96" s="342">
        <v>12.82804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0.43652999999999997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44</v>
      </c>
      <c r="H98" s="320">
        <f t="shared" si="5"/>
        <v>-44</v>
      </c>
      <c r="I98" s="323">
        <v>117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1499.26044</v>
      </c>
      <c r="G99" s="391">
        <f t="shared" si="6"/>
        <v>80261.979879999999</v>
      </c>
      <c r="H99" s="222">
        <f>H85+H88+H96+H97+H98</f>
        <v>15950.020120000003</v>
      </c>
      <c r="I99" s="198">
        <f>I85+I88+I96+I97+I98</f>
        <v>77742.880080000003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125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44</v>
      </c>
      <c r="G117" s="194" t="str">
        <f>G19</f>
        <v>LANDET KVANTUM T.O.M UKE 44</v>
      </c>
      <c r="H117" s="194" t="str">
        <f>I19</f>
        <v>RESTKVOTER</v>
      </c>
      <c r="I117" s="195" t="str">
        <f>J19</f>
        <v>LANDET KVANTUM T.O.M. UKE 44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544.28489999999999</v>
      </c>
      <c r="G118" s="232">
        <f t="shared" si="7"/>
        <v>44979.620060000001</v>
      </c>
      <c r="H118" s="347">
        <f t="shared" si="7"/>
        <v>528.37994000000072</v>
      </c>
      <c r="I118" s="350">
        <f t="shared" si="7"/>
        <v>56285.000019999999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544.28489999999999</v>
      </c>
      <c r="G119" s="244">
        <v>38152.025229999999</v>
      </c>
      <c r="H119" s="351">
        <f>E119-G119</f>
        <v>-2418.0252299999993</v>
      </c>
      <c r="I119" s="352">
        <v>47894.087659999997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6827.59483</v>
      </c>
      <c r="H120" s="351">
        <f>E120-G120</f>
        <v>2446.40517</v>
      </c>
      <c r="I120" s="352">
        <v>8390.9123600000003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31820</v>
      </c>
      <c r="F122" s="295">
        <v>18.184000000000001</v>
      </c>
      <c r="G122" s="295">
        <f>27868.81362+6067.34794</f>
        <v>33936.16156</v>
      </c>
      <c r="H122" s="298">
        <f>E122-G122</f>
        <v>-2116.1615600000005</v>
      </c>
      <c r="I122" s="300">
        <v>34643.141869999999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1321.0941</v>
      </c>
      <c r="G123" s="226">
        <f>G132+G129+G124</f>
        <v>50424.175869999992</v>
      </c>
      <c r="H123" s="355">
        <f>H124+H129+H132</f>
        <v>1733.82413</v>
      </c>
      <c r="I123" s="356">
        <f>I124+I129+I132</f>
        <v>51267.715029999999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1179.39724</v>
      </c>
      <c r="G124" s="377">
        <f>G125+G126+G128+G127</f>
        <v>36961.608609999996</v>
      </c>
      <c r="H124" s="357">
        <f>H125+H126+H127+H128</f>
        <v>2094.3913899999998</v>
      </c>
      <c r="I124" s="358">
        <f>I125+I126+I127+I128</f>
        <v>41541.939789999997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250.21523999999999</v>
      </c>
      <c r="G125" s="240">
        <v>8179.0015599999997</v>
      </c>
      <c r="H125" s="359">
        <f t="shared" ref="H125:H137" si="8">E125-G125</f>
        <v>4315.9984400000003</v>
      </c>
      <c r="I125" s="360">
        <v>6634.1457300000002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443.67295000000001</v>
      </c>
      <c r="G126" s="240">
        <f>11220.75085-903.36069</f>
        <v>10317.390160000001</v>
      </c>
      <c r="H126" s="359">
        <f t="shared" si="8"/>
        <v>913.60983999999917</v>
      </c>
      <c r="I126" s="360">
        <v>10490.626039999999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206.82044999999999</v>
      </c>
      <c r="G127" s="240">
        <f>12730.40365-1871.7957</f>
        <v>10858.60795</v>
      </c>
      <c r="H127" s="359">
        <f t="shared" si="8"/>
        <v>-2170.6079499999996</v>
      </c>
      <c r="I127" s="360">
        <v>12064.101570000001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278.68860000000001</v>
      </c>
      <c r="G128" s="240">
        <f>10898.80049-3292.19155</f>
        <v>7606.6089400000001</v>
      </c>
      <c r="H128" s="359">
        <f t="shared" si="8"/>
        <v>-964.60894000000008</v>
      </c>
      <c r="I128" s="360">
        <v>12353.06645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2.6473499999999999</v>
      </c>
      <c r="G129" s="233">
        <v>6577.9258399999999</v>
      </c>
      <c r="H129" s="361">
        <f t="shared" si="8"/>
        <v>-372.92583999999988</v>
      </c>
      <c r="I129" s="362">
        <v>4520.2789599999996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6316.4111300000004</v>
      </c>
      <c r="H130" s="359">
        <f t="shared" si="8"/>
        <v>-611.41113000000041</v>
      </c>
      <c r="I130" s="360">
        <v>4429.1132100000004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2.6473499999999999</v>
      </c>
      <c r="G131" s="240">
        <f>G129-G130</f>
        <v>261.51470999999947</v>
      </c>
      <c r="H131" s="359">
        <f t="shared" si="8"/>
        <v>238.48529000000053</v>
      </c>
      <c r="I131" s="360">
        <f>I129-I130</f>
        <v>91.165749999999207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139.04951</v>
      </c>
      <c r="G132" s="257">
        <v>6884.6414199999999</v>
      </c>
      <c r="H132" s="363">
        <f t="shared" si="8"/>
        <v>12.358580000000075</v>
      </c>
      <c r="I132" s="364">
        <v>5205.4962800000003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0.26190000000000002</v>
      </c>
      <c r="G133" s="226">
        <v>13.1524</v>
      </c>
      <c r="H133" s="378">
        <f t="shared" si="8"/>
        <v>115.8476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4.9371099999999997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265.89499999999998</v>
      </c>
      <c r="H135" s="230">
        <f t="shared" si="8"/>
        <v>-15.894999999999982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13</v>
      </c>
      <c r="G136" s="225">
        <v>685</v>
      </c>
      <c r="H136" s="234">
        <f t="shared" si="8"/>
        <v>-685</v>
      </c>
      <c r="I136" s="297">
        <v>698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1901.7620100000001</v>
      </c>
      <c r="G137" s="186">
        <f>G118+G122+G123+G133+G134+G135+G136</f>
        <v>132304.00488999998</v>
      </c>
      <c r="H137" s="200">
        <f t="shared" si="8"/>
        <v>-439.00488999998197</v>
      </c>
      <c r="I137" s="198">
        <f>I118+I121+I122+I123+I133+I134+I135+I136</f>
        <v>145170.76531999998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126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24" t="s">
        <v>2</v>
      </c>
      <c r="D148" s="425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44</v>
      </c>
      <c r="F157" s="69" t="str">
        <f>G19</f>
        <v>LANDET KVANTUM T.O.M UKE 44</v>
      </c>
      <c r="G157" s="69" t="str">
        <f>I19</f>
        <v>RESTKVOTER</v>
      </c>
      <c r="H157" s="92" t="str">
        <f>J19</f>
        <v>LANDET KVANTUM T.O.M. UKE 44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329.63549999999998</v>
      </c>
      <c r="F158" s="183">
        <v>20969.358479999999</v>
      </c>
      <c r="G158" s="183">
        <f>D158-F158</f>
        <v>13601.641520000001</v>
      </c>
      <c r="H158" s="220">
        <v>17583.024140000001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8.0000000000000002E-3</v>
      </c>
      <c r="F159" s="183">
        <v>29.130669999999999</v>
      </c>
      <c r="G159" s="183">
        <f>D159-F159</f>
        <v>70.869330000000005</v>
      </c>
      <c r="H159" s="220">
        <v>3.8546299999999998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329.64349999999996</v>
      </c>
      <c r="F161" s="185">
        <f>SUM(F158:F160)</f>
        <v>20998.489149999998</v>
      </c>
      <c r="G161" s="185">
        <f>D161-F161</f>
        <v>13706.510850000002</v>
      </c>
      <c r="H161" s="207">
        <f>SUM(H158:H160)</f>
        <v>17586.898770000003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9" t="s">
        <v>1</v>
      </c>
      <c r="C164" s="430"/>
      <c r="D164" s="430"/>
      <c r="E164" s="430"/>
      <c r="F164" s="430"/>
      <c r="G164" s="430"/>
      <c r="H164" s="430"/>
      <c r="I164" s="430"/>
      <c r="J164" s="430"/>
      <c r="K164" s="431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4" t="s">
        <v>2</v>
      </c>
      <c r="D166" s="425"/>
      <c r="E166" s="424" t="s">
        <v>53</v>
      </c>
      <c r="F166" s="425"/>
      <c r="G166" s="424" t="s">
        <v>54</v>
      </c>
      <c r="H166" s="425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6" t="s">
        <v>8</v>
      </c>
      <c r="C175" s="427"/>
      <c r="D175" s="427"/>
      <c r="E175" s="427"/>
      <c r="F175" s="427"/>
      <c r="G175" s="427"/>
      <c r="H175" s="427"/>
      <c r="I175" s="427"/>
      <c r="J175" s="427"/>
      <c r="K175" s="428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44</v>
      </c>
      <c r="G177" s="69" t="str">
        <f>G19</f>
        <v>LANDET KVANTUM T.O.M UKE 44</v>
      </c>
      <c r="H177" s="69" t="str">
        <f>I19</f>
        <v>RESTKVOTER</v>
      </c>
      <c r="I177" s="92" t="str">
        <f>J19</f>
        <v>LANDET KVANTUM T.O.M. UKE 44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119.8134</v>
      </c>
      <c r="G178" s="227">
        <f t="shared" ref="G178:H178" si="10">G179+G180+G181+G182</f>
        <v>39426.463479999999</v>
      </c>
      <c r="H178" s="305">
        <f t="shared" si="10"/>
        <v>401.53652000000193</v>
      </c>
      <c r="I178" s="310">
        <f>I179+I180+I181+I182</f>
        <v>29940.669219999996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/>
      <c r="G179" s="288">
        <v>29357.783189999998</v>
      </c>
      <c r="H179" s="303">
        <f t="shared" ref="H179:H184" si="11">E179-G179</f>
        <v>-3860.7831899999983</v>
      </c>
      <c r="I179" s="308">
        <v>22949.99208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/>
      <c r="G180" s="288">
        <v>3238.5463500000001</v>
      </c>
      <c r="H180" s="303">
        <f t="shared" si="11"/>
        <v>3397.4536499999999</v>
      </c>
      <c r="I180" s="308">
        <v>1817.0884599999999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91.625399999999999</v>
      </c>
      <c r="G181" s="288">
        <v>3065.1775899999998</v>
      </c>
      <c r="H181" s="303">
        <f t="shared" si="11"/>
        <v>-1272.1775899999998</v>
      </c>
      <c r="I181" s="308">
        <v>2211.4231599999998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28.187999999999999</v>
      </c>
      <c r="G182" s="288">
        <v>3764.9563499999999</v>
      </c>
      <c r="H182" s="303">
        <f t="shared" si="11"/>
        <v>2137.0436500000001</v>
      </c>
      <c r="I182" s="308">
        <v>2962.16552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7.8934499999999996</v>
      </c>
      <c r="G183" s="289">
        <v>4790.6061099999997</v>
      </c>
      <c r="H183" s="307">
        <f t="shared" si="11"/>
        <v>709.39389000000028</v>
      </c>
      <c r="I183" s="312">
        <v>2047.7987599999999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33.129480000000001</v>
      </c>
      <c r="G184" s="227">
        <f>G185+G186</f>
        <v>3272.4091799999997</v>
      </c>
      <c r="H184" s="305">
        <f t="shared" si="11"/>
        <v>4727.5908200000003</v>
      </c>
      <c r="I184" s="310">
        <f>I185+I186</f>
        <v>4508.9136600000002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>
        <v>398.58715000000001</v>
      </c>
      <c r="H185" s="303"/>
      <c r="I185" s="308">
        <v>1390.1195700000001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33.129480000000001</v>
      </c>
      <c r="G186" s="229">
        <v>2873.8220299999998</v>
      </c>
      <c r="H186" s="306"/>
      <c r="I186" s="311">
        <v>3118.7940899999999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0.77705000000000002</v>
      </c>
      <c r="H187" s="307">
        <f>E187-G187</f>
        <v>9.2229500000000009</v>
      </c>
      <c r="I187" s="312">
        <v>0.60119999999999996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1.21984</v>
      </c>
      <c r="G188" s="228">
        <v>50.807200000000002</v>
      </c>
      <c r="H188" s="304">
        <f>E188-G188</f>
        <v>-50.807200000000002</v>
      </c>
      <c r="I188" s="309">
        <v>47.612929999999999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162.05617000000001</v>
      </c>
      <c r="G189" s="186">
        <f>G178+G183+G184+G187+G188</f>
        <v>47541.063020000001</v>
      </c>
      <c r="H189" s="200">
        <f>H178+H183+H184+H187+H188</f>
        <v>5796.9369800000022</v>
      </c>
      <c r="I189" s="198">
        <f>I178+I183+I184+I187+I188</f>
        <v>36545.59577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29" t="s">
        <v>1</v>
      </c>
      <c r="C194" s="430"/>
      <c r="D194" s="430"/>
      <c r="E194" s="430"/>
      <c r="F194" s="430"/>
      <c r="G194" s="430"/>
      <c r="H194" s="430"/>
      <c r="I194" s="430"/>
      <c r="J194" s="430"/>
      <c r="K194" s="431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24" t="s">
        <v>2</v>
      </c>
      <c r="D196" s="425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26" t="s">
        <v>8</v>
      </c>
      <c r="C204" s="427"/>
      <c r="D204" s="427"/>
      <c r="E204" s="427"/>
      <c r="F204" s="427"/>
      <c r="G204" s="427"/>
      <c r="H204" s="427"/>
      <c r="I204" s="427"/>
      <c r="J204" s="427"/>
      <c r="K204" s="428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44</v>
      </c>
      <c r="F206" s="69" t="str">
        <f>G19</f>
        <v>LANDET KVANTUM T.O.M UKE 44</v>
      </c>
      <c r="G206" s="69" t="str">
        <f>I19</f>
        <v>RESTKVOTER</v>
      </c>
      <c r="H206" s="92" t="str">
        <f>J19</f>
        <v>LANDET KVANTUM T.O.M. UKE 44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17.425049999999999</v>
      </c>
      <c r="F207" s="183">
        <v>1013.26341</v>
      </c>
      <c r="G207" s="183">
        <f>D207-F207</f>
        <v>86.736589999999978</v>
      </c>
      <c r="H207" s="220">
        <v>949.79328999999996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13.436210000000001</v>
      </c>
      <c r="F208" s="183">
        <v>3029.4331000000002</v>
      </c>
      <c r="G208" s="183">
        <f t="shared" ref="G208:G210" si="12">D208-F208</f>
        <v>442.56689999999981</v>
      </c>
      <c r="H208" s="220">
        <v>4055.56727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2.15734</v>
      </c>
      <c r="G209" s="183">
        <f t="shared" si="12"/>
        <v>47.842660000000002</v>
      </c>
      <c r="H209" s="221">
        <v>0.53217999999999999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>
        <v>3.5990000000000001E-2</v>
      </c>
      <c r="F210" s="184">
        <v>4.3163799999999997</v>
      </c>
      <c r="G210" s="183">
        <f t="shared" si="12"/>
        <v>-4.3163799999999997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30.897250000000003</v>
      </c>
      <c r="F211" s="185">
        <f>SUM(F207:F210)</f>
        <v>4049.1702300000006</v>
      </c>
      <c r="G211" s="185">
        <f>D211-F211</f>
        <v>572.82976999999937</v>
      </c>
      <c r="H211" s="207">
        <f>H207+H208+H209+H210</f>
        <v>5006.8445000000002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29" t="s">
        <v>1</v>
      </c>
      <c r="C222" s="430"/>
      <c r="D222" s="430"/>
      <c r="E222" s="430"/>
      <c r="F222" s="430"/>
      <c r="G222" s="430"/>
      <c r="H222" s="430"/>
      <c r="I222" s="430"/>
      <c r="J222" s="430"/>
      <c r="K222" s="431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24" t="s">
        <v>2</v>
      </c>
      <c r="D224" s="425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26" t="s">
        <v>8</v>
      </c>
      <c r="C230" s="427"/>
      <c r="D230" s="427"/>
      <c r="E230" s="427"/>
      <c r="F230" s="427"/>
      <c r="G230" s="427"/>
      <c r="H230" s="427"/>
      <c r="I230" s="427"/>
      <c r="J230" s="427"/>
      <c r="K230" s="428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44</v>
      </c>
      <c r="G232" s="401" t="str">
        <f>F206</f>
        <v>LANDET KVANTUM T.O.M UKE 44</v>
      </c>
      <c r="H232" s="401" t="s">
        <v>62</v>
      </c>
      <c r="I232" s="402" t="str">
        <f>H206</f>
        <v>LANDET KVANTUM T.O.M. UKE 44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56">
        <v>1650</v>
      </c>
      <c r="E233" s="459">
        <v>1650</v>
      </c>
      <c r="F233" s="419">
        <f>SUM(F234:F235)</f>
        <v>0</v>
      </c>
      <c r="G233" s="403">
        <f>SUM(G234:G235)</f>
        <v>1595.15535</v>
      </c>
      <c r="H233" s="453">
        <f>E233-G233</f>
        <v>54.844650000000001</v>
      </c>
      <c r="I233" s="403">
        <f>SUM(I234:I235)</f>
        <v>2080.6275000000001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57"/>
      <c r="E234" s="460"/>
      <c r="F234" s="420"/>
      <c r="G234" s="405">
        <v>1221.97955</v>
      </c>
      <c r="H234" s="454"/>
      <c r="I234" s="405">
        <v>1633.6824999999999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58"/>
      <c r="E235" s="461"/>
      <c r="F235" s="406"/>
      <c r="G235" s="406">
        <v>373.17579999999998</v>
      </c>
      <c r="H235" s="455"/>
      <c r="I235" s="414">
        <v>446.94499999999999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56">
        <v>943</v>
      </c>
      <c r="E236" s="459">
        <v>1266</v>
      </c>
      <c r="F236" s="419">
        <f>SUM(F237:F238)</f>
        <v>0</v>
      </c>
      <c r="G236" s="403">
        <f>SUM(G237:G238)</f>
        <v>1333.29981</v>
      </c>
      <c r="H236" s="453">
        <f>E236-G236</f>
        <v>-67.299809999999979</v>
      </c>
      <c r="I236" s="403">
        <f>SUM(I237:I238)</f>
        <v>1704.83341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57"/>
      <c r="E237" s="460"/>
      <c r="F237" s="420"/>
      <c r="G237" s="405">
        <v>1036.5637099999999</v>
      </c>
      <c r="H237" s="454"/>
      <c r="I237" s="405">
        <v>1421.3724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58"/>
      <c r="E238" s="461"/>
      <c r="F238" s="406"/>
      <c r="G238" s="406">
        <v>296.73610000000002</v>
      </c>
      <c r="H238" s="455"/>
      <c r="I238" s="414">
        <v>283.46100999999999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56">
        <v>943</v>
      </c>
      <c r="E239" s="459">
        <v>1143</v>
      </c>
      <c r="F239" s="419">
        <f>SUM(F240:F241)</f>
        <v>98.51400000000001</v>
      </c>
      <c r="G239" s="403">
        <f>SUM(G240:G241)</f>
        <v>693.09166999999991</v>
      </c>
      <c r="H239" s="453">
        <f>E239-G239</f>
        <v>449.90833000000009</v>
      </c>
      <c r="I239" s="403">
        <f>SUM(I240:I241)</f>
        <v>738.32920000000001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57"/>
      <c r="E240" s="460"/>
      <c r="F240" s="420">
        <v>60.53</v>
      </c>
      <c r="G240" s="405">
        <v>527.95156999999995</v>
      </c>
      <c r="H240" s="454"/>
      <c r="I240" s="405">
        <v>608.48350000000005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58"/>
      <c r="E241" s="461"/>
      <c r="F241" s="406">
        <v>37.984000000000002</v>
      </c>
      <c r="G241" s="406">
        <v>165.14009999999999</v>
      </c>
      <c r="H241" s="455"/>
      <c r="I241" s="414">
        <v>129.84569999999999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98.51400000000001</v>
      </c>
      <c r="G243" s="185">
        <f>G233+G236+G239+G242</f>
        <v>3621.5468299999998</v>
      </c>
      <c r="H243" s="408">
        <f>SUM(H233:H242)</f>
        <v>437.45317000000011</v>
      </c>
      <c r="I243" s="416">
        <f>I233+I236+I239+I242</f>
        <v>4523.7901099999999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44
&amp;"-,Normal"&amp;11(iht. motatte landings- og sluttsedler fra fiskesalgslagene; alle tallstørrelser i hele tonn)&amp;R05.11.2019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UKE_44_2019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2019-10-22T09:18:46Z</cp:lastPrinted>
  <dcterms:created xsi:type="dcterms:W3CDTF">2011-07-06T12:13:20Z</dcterms:created>
  <dcterms:modified xsi:type="dcterms:W3CDTF">2019-11-05T11:36:18Z</dcterms:modified>
</cp:coreProperties>
</file>