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3040" windowHeight="10845" tabRatio="413"/>
  </bookViews>
  <sheets>
    <sheet name="UKE_20_2018" sheetId="1" r:id="rId1"/>
  </sheets>
  <definedNames>
    <definedName name="Z_14D440E4_F18A_4F78_9989_38C1B133222D_.wvu.Cols" localSheetId="0" hidden="1">UKE_20_2018!#REF!</definedName>
    <definedName name="Z_14D440E4_F18A_4F78_9989_38C1B133222D_.wvu.PrintArea" localSheetId="0" hidden="1">UKE_20_2018!$B$1:$M$215</definedName>
    <definedName name="Z_14D440E4_F18A_4F78_9989_38C1B133222D_.wvu.Rows" localSheetId="0" hidden="1">UKE_20_2018!$327:$1048576,UKE_20_2018!$216:$326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39" i="1" l="1"/>
  <c r="F37" i="1"/>
  <c r="F33" i="1" s="1"/>
  <c r="F30" i="1"/>
  <c r="G33" i="1"/>
  <c r="H80" i="1" l="1"/>
  <c r="F80" i="1"/>
  <c r="D80" i="1"/>
  <c r="I41" i="1" l="1"/>
  <c r="I40" i="1"/>
  <c r="I39" i="1"/>
  <c r="I38" i="1"/>
  <c r="I37" i="1"/>
  <c r="I36" i="1"/>
  <c r="I35" i="1"/>
  <c r="G34" i="1"/>
  <c r="F34" i="1" s="1"/>
  <c r="I33" i="1"/>
  <c r="J32" i="1"/>
  <c r="G32" i="1"/>
  <c r="G24" i="1" s="1"/>
  <c r="G42" i="1" s="1"/>
  <c r="F32" i="1"/>
  <c r="E32" i="1"/>
  <c r="D32" i="1"/>
  <c r="I31" i="1"/>
  <c r="G30" i="1"/>
  <c r="I29" i="1"/>
  <c r="I28" i="1"/>
  <c r="I27" i="1"/>
  <c r="I26" i="1"/>
  <c r="J25" i="1"/>
  <c r="G25" i="1"/>
  <c r="F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79" i="1" l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<sst xmlns="http://schemas.openxmlformats.org/spreadsheetml/2006/main" count="231" uniqueCount="120">
  <si>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</si>
  <si>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</si>
  <si>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</si>
  <si>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</si>
  <si>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</si>
  <si>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</si>
  <si>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</si>
  <si>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</si>
  <si>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</si>
  <si>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</si>
  <si>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</si>
  <si>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</si>
  <si>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</si>
  <si>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</si>
  <si>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</si>
  <si>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</si>
  <si>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</si>
  <si>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</si>
  <si>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</si>
  <si>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</si>
  <si>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</si>
  <si>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</si>
  <si>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</si>
  <si>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</si>
  <si>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</si>
  <si>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</si>
  <si>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</si>
  <si>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</si>
  <si>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</si>
  <si>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</si>
  <si>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</si>
  <si>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</si>
  <si>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</si>
  <si>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</si>
  <si>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</si>
  <si>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</si>
  <si>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</si>
  <si>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</si>
  <si>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</si>
  <si>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</si>
  <si>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</si>
  <si>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</si>
  <si>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</si>
  <si>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</si>
  <si>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</si>
  <si>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</si>
  <si>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</si>
  <si>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</si>
  <si>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</si>
  <si>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</si>
  <si>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</si>
  <si>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</si>
  <si>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</si>
  <si>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</si>
  <si>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</si>
  <si>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</si>
  <si>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</si>
  <si>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</si>
  <si>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</si>
  <si>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</si>
  <si>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</si>
  <si>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</si>
  <si>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</si>
  <si>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</si>
  <si>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</si>
  <si>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</si>
  <si>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</si>
  <si>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</si>
  <si>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</si>
  <si>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</si>
  <si>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</si>
  <si>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</si>
  <si>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</si>
  <si>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</si>
  <si>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</si>
  <si>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</si>
  <si>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</si>
  <si>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</si>
  <si>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</si>
  <si>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</si>
  <si>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</si>
  <si>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</si>
  <si>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</si>
  <si>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</si>
  <si>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</si>
  <si>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</si>
  <si>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</si>
  <si>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</si>
  <si>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</si>
  <si>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</si>
  <si>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</si>
  <si>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</si>
  <si>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</si>
  <si>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</si>
  <si>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</si>
  <si>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</si>
  <si>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</si>
  <si>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</si>
  <si>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</si>
  <si>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</si>
  <si>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</si>
  <si>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</si>
  <si>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</si>
  <si>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</si>
  <si>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</si>
  <si>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</si>
  <si>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</si>
  <si>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</si>
  <si>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</si>
  <si>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</si>
  <si>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</si>
  <si>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</si>
  <si>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</si>
  <si>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</si>
  <si>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UKE 20</t>
  </si>
  <si>
    <t>LANDET KVANTUM T.O.M UKE 20</t>
  </si>
  <si>
    <t>LANDET KVANTUM T.O.M. UKE 20 2017</t>
  </si>
  <si>
    <r>
      <t xml:space="preserve">3 </t>
    </r>
    <r>
      <rPr>
        <sz val="9"/>
        <color theme="1"/>
        <rFont val="Calibri"/>
        <family val="2"/>
      </rPr>
      <t>Registrert rekreasjonsfiske utgjør 1 367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</si>
  <si>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</si>
  <si>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161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</si>
</sst>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H5" sqref="H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114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499.11149999999998</v>
      </c>
      <c r="G21" s="336">
        <f>G22+G23</f>
        <v>42448.861400000002</v>
      </c>
      <c r="H21" s="336"/>
      <c r="I21" s="336">
        <f>I23+I22</f>
        <v>68889.138599999991</v>
      </c>
      <c r="J21" s="337">
        <f>J23+J22</f>
        <v>42720.3073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498.05099999999999</v>
      </c>
      <c r="G22" s="338">
        <v>42216.054100000001</v>
      </c>
      <c r="H22" s="338"/>
      <c r="I22" s="338">
        <f>E22-G22</f>
        <v>68371.945899999992</v>
      </c>
      <c r="J22" s="339">
        <v>42429.518799999998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1.0605</v>
      </c>
      <c r="G23" s="340">
        <v>232.8073</v>
      </c>
      <c r="H23" s="340"/>
      <c r="I23" s="338">
        <f>E23-G23</f>
        <v>517.19270000000006</v>
      </c>
      <c r="J23" s="339">
        <v>290.7885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2143.3736000000004</v>
      </c>
      <c r="G24" s="336">
        <f>G25+G31+G32</f>
        <v>195815.92195000002</v>
      </c>
      <c r="H24" s="336"/>
      <c r="I24" s="336">
        <f>I25+I31+I32</f>
        <v>30834.078049999993</v>
      </c>
      <c r="J24" s="337">
        <f>J25+J31+J32</f>
        <v>221117.88445000004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2009.8578000000002</v>
      </c>
      <c r="G25" s="342">
        <f>G26+G27+G28+G29</f>
        <v>157323.65315</v>
      </c>
      <c r="H25" s="342"/>
      <c r="I25" s="342">
        <f>I26+I27+I28+I29+I30</f>
        <v>23422.346849999994</v>
      </c>
      <c r="J25" s="343">
        <f>J26+J27+J28+J29+J30</f>
        <v>179395.57525000002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335.83440000000002</v>
      </c>
      <c r="G26" s="344">
        <v>49618.932999999997</v>
      </c>
      <c r="H26" s="344">
        <v>228</v>
      </c>
      <c r="I26" s="344">
        <f>E26-G26+H26</f>
        <v>369.06700000000274</v>
      </c>
      <c r="J26" s="345">
        <v>47095.519899999999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498.45069999999998</v>
      </c>
      <c r="G27" s="344">
        <v>45483.568700000003</v>
      </c>
      <c r="H27" s="344">
        <v>426</v>
      </c>
      <c r="I27" s="344">
        <f>E27-G27+H27</f>
        <v>-149.56870000000345</v>
      </c>
      <c r="J27" s="345">
        <v>49435.063399999999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641.19680000000005</v>
      </c>
      <c r="G28" s="344">
        <v>37578.177150000003</v>
      </c>
      <c r="H28" s="344">
        <v>718</v>
      </c>
      <c r="I28" s="344">
        <f>E28-G28+H28</f>
        <v>4983.8228499999968</v>
      </c>
      <c r="J28" s="345">
        <v>50613.9611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534.3759</v>
      </c>
      <c r="G29" s="344">
        <v>24642.974300000002</v>
      </c>
      <c r="H29" s="344">
        <v>589</v>
      </c>
      <c r="I29" s="344">
        <f>E29-G29+H29</f>
        <v>2980.0256999999983</v>
      </c>
      <c r="J29" s="345">
        <v>32251.030849999999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>
        <f>G30-1270</f>
        <v>691</v>
      </c>
      <c r="G30" s="344">
        <f>SUM(H26:H29)</f>
        <v>1961</v>
      </c>
      <c r="H30" s="344"/>
      <c r="I30" s="344">
        <f>E30-G30</f>
        <v>15239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/>
      <c r="G31" s="342">
        <v>13268.7937</v>
      </c>
      <c r="H31" s="417"/>
      <c r="I31" s="417">
        <f>E31-G31</f>
        <v>16333.2063</v>
      </c>
      <c r="J31" s="343">
        <v>13582.281499999999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133.51580000000001</v>
      </c>
      <c r="G32" s="342">
        <f>G33</f>
        <v>25223.4751</v>
      </c>
      <c r="H32" s="344"/>
      <c r="I32" s="342">
        <f>I33+I34</f>
        <v>-8921.4750999999997</v>
      </c>
      <c r="J32" s="343">
        <f>J33</f>
        <v>28140.027699999999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314.5158-F37</f>
        <v>133.51580000000001</v>
      </c>
      <c r="G33" s="344">
        <f>31082.4751-G37</f>
        <v>25223.4751</v>
      </c>
      <c r="H33" s="344">
        <v>153</v>
      </c>
      <c r="I33" s="344">
        <f>E33-G33+H33</f>
        <v>-10868.4751</v>
      </c>
      <c r="J33" s="345">
        <v>28140.027699999999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>
        <f>G34-80</f>
        <v>73</v>
      </c>
      <c r="G34" s="347">
        <f>H33</f>
        <v>153</v>
      </c>
      <c r="H34" s="347"/>
      <c r="I34" s="347">
        <f t="shared" ref="I34:I41" si="0">E34-G34</f>
        <v>1947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98.872500000000002</v>
      </c>
      <c r="G35" s="349">
        <v>3808.41545</v>
      </c>
      <c r="H35" s="349"/>
      <c r="I35" s="378">
        <f t="shared" si="0"/>
        <v>191.58455000000004</v>
      </c>
      <c r="J35" s="379">
        <v>2684.9474500000001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2.57</v>
      </c>
      <c r="G36" s="349">
        <v>485.33749999999998</v>
      </c>
      <c r="H36" s="325"/>
      <c r="I36" s="378">
        <f t="shared" si="0"/>
        <v>217.66250000000002</v>
      </c>
      <c r="J36" s="408">
        <v>394.80860000000001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f>G37-5678</f>
        <v>181</v>
      </c>
      <c r="G37" s="325">
        <v>5859</v>
      </c>
      <c r="H37" s="377"/>
      <c r="I37" s="378">
        <f t="shared" si="0"/>
        <v>-2859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10.3589</v>
      </c>
      <c r="G38" s="325">
        <v>1366.5552</v>
      </c>
      <c r="H38" s="325"/>
      <c r="I38" s="378">
        <f t="shared" si="0"/>
        <v>5633.4448000000002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>
        <v>177.93020000000001</v>
      </c>
      <c r="G39" s="325">
        <v>775.72299999999996</v>
      </c>
      <c r="H39" s="325"/>
      <c r="I39" s="378">
        <f t="shared" si="0"/>
        <v>2224.277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292</v>
      </c>
      <c r="H41" s="325"/>
      <c r="I41" s="378">
        <f t="shared" si="0"/>
        <v>-292</v>
      </c>
      <c r="J41" s="408">
        <v>271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F21+F24+F35+F36+F38+F41+F39+F37</f>
        <v>3113.2167000000009</v>
      </c>
      <c r="G42" s="199">
        <f>G21+G24+G35+G36+G37+G38+G39+G41</f>
        <v>250851.81450000001</v>
      </c>
      <c r="H42" s="199">
        <f>H26+H27+H28+H29+H33</f>
        <v>2114</v>
      </c>
      <c r="I42" s="307">
        <f>I21+I24+I35+I36+I37+I38+I39+I40+I41</f>
        <v>105339.18549999999</v>
      </c>
      <c r="J42" s="200">
        <f>J21+J24+J35+J36+J37+J38+J39+J40+J41</f>
        <v>274188.94780000002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20</v>
      </c>
      <c r="F58" s="196" t="str">
        <f>G20</f>
        <v>LANDET KVANTUM T.O.M UKE 20</v>
      </c>
      <c r="G58" s="196" t="str">
        <f>I20</f>
        <v>RESTKVOTER</v>
      </c>
      <c r="H58" s="197" t="str">
        <f>J20</f>
        <v>LANDET KVANTUM T.O.M. UKE 20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31">
        <v>5346</v>
      </c>
      <c r="E59" s="396">
        <v>2.2507999999999999</v>
      </c>
      <c r="F59" s="355">
        <v>285.94529999999997</v>
      </c>
      <c r="G59" s="433">
        <f>D59-F59-F60</f>
        <v>4424.9822999999997</v>
      </c>
      <c r="H59" s="394">
        <v>256.40019999999998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2"/>
      <c r="E60" s="382"/>
      <c r="F60" s="401">
        <v>635.07240000000002</v>
      </c>
      <c r="G60" s="434"/>
      <c r="H60" s="357">
        <v>618.74090000000001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>
        <v>2.8963000000000001</v>
      </c>
      <c r="F61" s="403">
        <v>42.595700000000001</v>
      </c>
      <c r="G61" s="411">
        <f>D61-F61</f>
        <v>157.40430000000001</v>
      </c>
      <c r="H61" s="306">
        <v>23.4618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6.2347000000000001</v>
      </c>
      <c r="F62" s="355">
        <f>F63+F64+F65</f>
        <v>78.86330000000001</v>
      </c>
      <c r="G62" s="401">
        <f>D62-F62</f>
        <v>7940.1367</v>
      </c>
      <c r="H62" s="358">
        <f>H63+H64+H65</f>
        <v>54.222300000000004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1.5622</v>
      </c>
      <c r="F63" s="367">
        <v>21.821200000000001</v>
      </c>
      <c r="G63" s="367"/>
      <c r="H63" s="368">
        <v>21.308199999999999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3.1634000000000002</v>
      </c>
      <c r="F64" s="367">
        <v>41.789900000000003</v>
      </c>
      <c r="G64" s="367"/>
      <c r="H64" s="368">
        <v>16.242100000000001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1.5091000000000001</v>
      </c>
      <c r="F65" s="385">
        <v>15.2522</v>
      </c>
      <c r="G65" s="385"/>
      <c r="H65" s="395">
        <v>16.672000000000001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11.3818</v>
      </c>
      <c r="F68" s="203">
        <f>F59+F60+F61+F62+F66+F67</f>
        <v>1078.2336</v>
      </c>
      <c r="G68" s="203">
        <f>D68-F68</f>
        <v>11146.7664</v>
      </c>
      <c r="H68" s="211">
        <f>H59+H60+H61+H62+H66+H67</f>
        <v>953.57740000000013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43" t="s">
        <v>113</v>
      </c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25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20</v>
      </c>
      <c r="G86" s="196" t="str">
        <f>G20</f>
        <v>LANDET KVANTUM T.O.M UKE 20</v>
      </c>
      <c r="H86" s="196" t="str">
        <f>I20</f>
        <v>RESTKVOTER</v>
      </c>
      <c r="I86" s="197" t="str">
        <f>J20</f>
        <v>LANDET KVANTUM T.O.M. UKE 20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37797</v>
      </c>
      <c r="E87" s="336">
        <f>E89+E88</f>
        <v>37875</v>
      </c>
      <c r="F87" s="336">
        <f>F89+F88</f>
        <v>57.503599999999999</v>
      </c>
      <c r="G87" s="336">
        <f>G88+G89</f>
        <v>26948.748300000003</v>
      </c>
      <c r="H87" s="336">
        <f>H88+H89</f>
        <v>10926.251699999999</v>
      </c>
      <c r="I87" s="337">
        <f>I88+I89</f>
        <v>31717.982899999999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37047</v>
      </c>
      <c r="E88" s="338">
        <v>37125</v>
      </c>
      <c r="F88" s="338">
        <v>57.503599999999999</v>
      </c>
      <c r="G88" s="338">
        <v>26580.712800000001</v>
      </c>
      <c r="H88" s="338">
        <f>E88-G88</f>
        <v>10544.287199999999</v>
      </c>
      <c r="I88" s="339">
        <v>31465.6518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/>
      <c r="G89" s="340">
        <v>368.03550000000001</v>
      </c>
      <c r="H89" s="340">
        <f>E89-G89</f>
        <v>381.96449999999999</v>
      </c>
      <c r="I89" s="341">
        <v>252.33109999999999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63185</v>
      </c>
      <c r="E90" s="336">
        <f t="shared" si="1"/>
        <v>74063</v>
      </c>
      <c r="F90" s="336">
        <f t="shared" si="1"/>
        <v>891.74770000000001</v>
      </c>
      <c r="G90" s="336">
        <f t="shared" si="1"/>
        <v>23822.229800000001</v>
      </c>
      <c r="H90" s="336">
        <f>H91+H96+H97</f>
        <v>50240.770200000006</v>
      </c>
      <c r="I90" s="337">
        <f t="shared" si="1"/>
        <v>27243.561599999997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47151</v>
      </c>
      <c r="E91" s="342">
        <f t="shared" si="2"/>
        <v>56854</v>
      </c>
      <c r="F91" s="342">
        <f t="shared" si="2"/>
        <v>873.56439999999998</v>
      </c>
      <c r="G91" s="342">
        <f t="shared" si="2"/>
        <v>17015.419000000002</v>
      </c>
      <c r="H91" s="342">
        <f>H92+H93+H94+H95</f>
        <v>39838.581000000006</v>
      </c>
      <c r="I91" s="343">
        <f t="shared" si="2"/>
        <v>18890.038499999999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v>13457</v>
      </c>
      <c r="E92" s="344">
        <v>16514</v>
      </c>
      <c r="F92" s="344">
        <v>64.423699999999997</v>
      </c>
      <c r="G92" s="344">
        <v>3914.6057000000001</v>
      </c>
      <c r="H92" s="344">
        <f t="shared" ref="H92:H100" si="3">E92-G92</f>
        <v>12599.3943</v>
      </c>
      <c r="I92" s="345">
        <v>3040.355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v>12792</v>
      </c>
      <c r="E93" s="344">
        <v>15627</v>
      </c>
      <c r="F93" s="344">
        <v>211.0728</v>
      </c>
      <c r="G93" s="344">
        <v>5918.7255999999998</v>
      </c>
      <c r="H93" s="344">
        <f t="shared" si="3"/>
        <v>9708.2744000000002</v>
      </c>
      <c r="I93" s="345">
        <v>4892.9656999999997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13463</v>
      </c>
      <c r="E94" s="344">
        <v>16606</v>
      </c>
      <c r="F94" s="344">
        <v>442.01760000000002</v>
      </c>
      <c r="G94" s="344">
        <v>5540.3189000000002</v>
      </c>
      <c r="H94" s="344">
        <f t="shared" si="3"/>
        <v>11065.6811</v>
      </c>
      <c r="I94" s="345">
        <v>6923.0096999999996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7439</v>
      </c>
      <c r="E95" s="344">
        <v>8107</v>
      </c>
      <c r="F95" s="344">
        <v>156.05029999999999</v>
      </c>
      <c r="G95" s="344">
        <v>1641.7688000000001</v>
      </c>
      <c r="H95" s="344">
        <f t="shared" si="3"/>
        <v>6465.2312000000002</v>
      </c>
      <c r="I95" s="345">
        <v>4033.7080999999998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11101</v>
      </c>
      <c r="E96" s="342">
        <v>11124</v>
      </c>
      <c r="F96" s="342">
        <v>5.4930000000000003</v>
      </c>
      <c r="G96" s="342">
        <v>5677.8640999999998</v>
      </c>
      <c r="H96" s="342">
        <f t="shared" si="3"/>
        <v>5446.1359000000002</v>
      </c>
      <c r="I96" s="343">
        <v>7312.8981999999996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4933</v>
      </c>
      <c r="E97" s="353">
        <v>6085</v>
      </c>
      <c r="F97" s="353">
        <v>12.690300000000001</v>
      </c>
      <c r="G97" s="353">
        <v>1128.9467</v>
      </c>
      <c r="H97" s="353">
        <f t="shared" si="3"/>
        <v>4956.0532999999996</v>
      </c>
      <c r="I97" s="354">
        <v>1040.6249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3.9899999999999998E-2</v>
      </c>
      <c r="G98" s="349">
        <v>12.567299999999999</v>
      </c>
      <c r="H98" s="349">
        <f t="shared" si="3"/>
        <v>310.43270000000001</v>
      </c>
      <c r="I98" s="350">
        <v>25.512599999999999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2.4799999999999999E-2</v>
      </c>
      <c r="G99" s="325">
        <v>46.5197</v>
      </c>
      <c r="H99" s="325">
        <f t="shared" si="3"/>
        <v>253.4803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/>
      <c r="G100" s="325">
        <v>109</v>
      </c>
      <c r="H100" s="325">
        <f t="shared" si="3"/>
        <v>-109</v>
      </c>
      <c r="I100" s="331">
        <v>80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101605</v>
      </c>
      <c r="E101" s="330">
        <f>E87+E90+E98+E99+E100</f>
        <v>112561</v>
      </c>
      <c r="F101" s="409">
        <f t="shared" si="4"/>
        <v>949.31600000000003</v>
      </c>
      <c r="G101" s="409">
        <f t="shared" si="4"/>
        <v>50939.065100000007</v>
      </c>
      <c r="H101" s="226">
        <f>H87+H90+H98+H99+H100</f>
        <v>61621.934900000007</v>
      </c>
      <c r="I101" s="200">
        <f>I87+I90+I98+I99+I100</f>
        <v>59367.057099999998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20</v>
      </c>
      <c r="G119" s="196" t="str">
        <f>G20</f>
        <v>LANDET KVANTUM T.O.M UKE 20</v>
      </c>
      <c r="H119" s="196" t="str">
        <f>I20</f>
        <v>RESTKVOTER</v>
      </c>
      <c r="I119" s="197" t="str">
        <f>J20</f>
        <v>LANDET KVANTUM T.O.M. UKE 20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514.08150000000001</v>
      </c>
      <c r="G120" s="237">
        <f t="shared" si="5"/>
        <v>28841.839599999999</v>
      </c>
      <c r="H120" s="355">
        <f t="shared" si="5"/>
        <v>31229.160400000001</v>
      </c>
      <c r="I120" s="358">
        <f t="shared" si="5"/>
        <v>20267.7271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344.0718</v>
      </c>
      <c r="G121" s="249">
        <v>22447.959500000001</v>
      </c>
      <c r="H121" s="359">
        <f>E121-G121</f>
        <v>25386.040499999999</v>
      </c>
      <c r="I121" s="360">
        <v>16437.183300000001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170.00970000000001</v>
      </c>
      <c r="G122" s="249">
        <v>6393.8801000000003</v>
      </c>
      <c r="H122" s="359">
        <f>E122-G122</f>
        <v>5343.1198999999997</v>
      </c>
      <c r="I122" s="360">
        <v>3830.5437999999999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417.79360000000003</v>
      </c>
      <c r="G124" s="300">
        <v>2334.2377999999999</v>
      </c>
      <c r="H124" s="303">
        <f>E124-G124</f>
        <v>35591.762199999997</v>
      </c>
      <c r="I124" s="305">
        <v>5841.1241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633.79459999999995</v>
      </c>
      <c r="G125" s="230">
        <f>G134+G131+G126</f>
        <v>34674.238899999997</v>
      </c>
      <c r="H125" s="363">
        <f>H126+H131+H134</f>
        <v>27042.7611</v>
      </c>
      <c r="I125" s="364">
        <f>I126+I131+I134</f>
        <v>24349.415499999999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580.07759999999996</v>
      </c>
      <c r="G126" s="391">
        <f>G127+G128+G130+G129</f>
        <v>27595.132399999999</v>
      </c>
      <c r="H126" s="365">
        <f>H127+H128+H129+H130</f>
        <v>18076.867599999998</v>
      </c>
      <c r="I126" s="366">
        <f>I127+I128+I129+I130</f>
        <v>18446.005799999999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55.393799999999999</v>
      </c>
      <c r="G127" s="245">
        <v>4110.6986999999999</v>
      </c>
      <c r="H127" s="367">
        <f t="shared" ref="H127:H139" si="6">E127-G127</f>
        <v>9949.3012999999992</v>
      </c>
      <c r="I127" s="368">
        <v>2923.3557000000001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96.708600000000004</v>
      </c>
      <c r="G128" s="245">
        <v>7043.0344999999998</v>
      </c>
      <c r="H128" s="367">
        <f t="shared" si="6"/>
        <v>5992.9655000000002</v>
      </c>
      <c r="I128" s="368">
        <v>4716.8065999999999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212.7045</v>
      </c>
      <c r="G129" s="245">
        <v>8059.2313000000004</v>
      </c>
      <c r="H129" s="367">
        <f t="shared" si="6"/>
        <v>2468.7686999999996</v>
      </c>
      <c r="I129" s="368">
        <v>5120.4463999999998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215.27070000000001</v>
      </c>
      <c r="G130" s="245">
        <v>8382.1679000000004</v>
      </c>
      <c r="H130" s="367">
        <f t="shared" si="6"/>
        <v>-334.16790000000037</v>
      </c>
      <c r="I130" s="368">
        <v>5685.3971000000001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0.16880000000000001</v>
      </c>
      <c r="G131" s="238">
        <v>4306.2424000000001</v>
      </c>
      <c r="H131" s="369">
        <f t="shared" si="6"/>
        <v>2753.7575999999999</v>
      </c>
      <c r="I131" s="370">
        <v>3622.0599000000002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0.16880000000000001</v>
      </c>
      <c r="G132" s="245">
        <v>4289.3905000000004</v>
      </c>
      <c r="H132" s="367">
        <f t="shared" si="6"/>
        <v>2270.6094999999996</v>
      </c>
      <c r="I132" s="368">
        <v>3619.7647999999999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16.851899999999659</v>
      </c>
      <c r="H133" s="367">
        <f t="shared" si="6"/>
        <v>483.14810000000034</v>
      </c>
      <c r="I133" s="368">
        <f>I131-I132</f>
        <v>2.295100000000275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53.548200000000001</v>
      </c>
      <c r="G134" s="262">
        <v>2772.8640999999998</v>
      </c>
      <c r="H134" s="371">
        <f t="shared" si="6"/>
        <v>6212.1359000000002</v>
      </c>
      <c r="I134" s="372">
        <v>2281.3498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/>
      <c r="G135" s="230">
        <v>12.168200000000001</v>
      </c>
      <c r="H135" s="392">
        <f t="shared" si="6"/>
        <v>111.8318</v>
      </c>
      <c r="I135" s="393">
        <v>5.1165000000000003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5.7690000000000001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203</v>
      </c>
      <c r="H138" s="239">
        <f t="shared" si="6"/>
        <v>-203</v>
      </c>
      <c r="I138" s="302">
        <v>124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1571.4386999999999</v>
      </c>
      <c r="G139" s="188">
        <f>G120+G124+G125+G135+G136+G137+G138</f>
        <v>68065.484499999991</v>
      </c>
      <c r="H139" s="203">
        <f t="shared" si="6"/>
        <v>94022.515500000009</v>
      </c>
      <c r="I139" s="200">
        <f>I120+I124+I125+I135+I136+I137+I138</f>
        <v>52689.242199999993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20</v>
      </c>
      <c r="F158" s="70" t="str">
        <f>G20</f>
        <v>LANDET KVANTUM T.O.M UKE 20</v>
      </c>
      <c r="G158" s="70" t="str">
        <f>I20</f>
        <v>RESTKVOTER</v>
      </c>
      <c r="H158" s="93" t="str">
        <f>J20</f>
        <v>LANDET KVANTUM T.O.M. UKE 20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216.904</v>
      </c>
      <c r="F159" s="185">
        <v>1907.1032</v>
      </c>
      <c r="G159" s="185">
        <f>D159-F159</f>
        <v>17493.896799999999</v>
      </c>
      <c r="H159" s="223">
        <v>1294.5848000000001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3.0143</v>
      </c>
      <c r="G160" s="185">
        <f>D160-F160</f>
        <v>96.985699999999994</v>
      </c>
      <c r="H160" s="223">
        <v>4.8159999999999998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216.904</v>
      </c>
      <c r="F162" s="187">
        <f>SUM(F159:F161)</f>
        <v>1910.1375</v>
      </c>
      <c r="G162" s="187">
        <f>D162-F162</f>
        <v>17603.862499999999</v>
      </c>
      <c r="H162" s="210">
        <f>SUM(H159:H161)</f>
        <v>1299.4008000000001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18" t="s">
        <v>2</v>
      </c>
      <c r="D167" s="419"/>
      <c r="E167" s="418" t="s">
        <v>53</v>
      </c>
      <c r="F167" s="419"/>
      <c r="G167" s="418" t="s">
        <v>106</v>
      </c>
      <c r="H167" s="419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20</v>
      </c>
      <c r="G178" s="70" t="str">
        <f>G20</f>
        <v>LANDET KVANTUM T.O.M UKE 20</v>
      </c>
      <c r="H178" s="70" t="str">
        <f>I20</f>
        <v>RESTKVOTER</v>
      </c>
      <c r="I178" s="93" t="str">
        <f>J20</f>
        <v>LANDET KVANTUM T.O.M. UKE 20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26.823600000000003</v>
      </c>
      <c r="G179" s="231">
        <f t="shared" si="7"/>
        <v>17244.188000000002</v>
      </c>
      <c r="H179" s="310">
        <f t="shared" si="7"/>
        <v>27120.811999999998</v>
      </c>
      <c r="I179" s="315">
        <f>I180+I181+I182+I183</f>
        <v>25890.296600000001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/>
      <c r="G180" s="293">
        <v>15379.4216</v>
      </c>
      <c r="H180" s="308">
        <f t="shared" ref="H180:H185" si="8">E180-G180</f>
        <v>13429.5784</v>
      </c>
      <c r="I180" s="313">
        <v>22249.656500000001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949.17949999999996</v>
      </c>
      <c r="H181" s="308">
        <f t="shared" si="8"/>
        <v>6548.8204999999998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26.723600000000001</v>
      </c>
      <c r="G182" s="293">
        <v>758.76750000000004</v>
      </c>
      <c r="H182" s="308">
        <f t="shared" si="8"/>
        <v>1118.2325000000001</v>
      </c>
      <c r="I182" s="313">
        <v>944.49149999999997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0.1</v>
      </c>
      <c r="G183" s="405">
        <v>156.8194</v>
      </c>
      <c r="H183" s="406">
        <f t="shared" si="8"/>
        <v>6024.1805999999997</v>
      </c>
      <c r="I183" s="407">
        <v>594.30179999999996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236.3904</v>
      </c>
      <c r="G184" s="294">
        <v>1349.5713000000001</v>
      </c>
      <c r="H184" s="312">
        <f t="shared" si="8"/>
        <v>4150.4287000000004</v>
      </c>
      <c r="I184" s="317">
        <v>2118.12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26.786300000000001</v>
      </c>
      <c r="G185" s="231">
        <f>G186+G187</f>
        <v>1760.2285000000002</v>
      </c>
      <c r="H185" s="310">
        <f t="shared" si="8"/>
        <v>6239.7714999999998</v>
      </c>
      <c r="I185" s="315">
        <f>I186+I187</f>
        <v>2935.6045999999997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848.74210000000005</v>
      </c>
      <c r="H186" s="308"/>
      <c r="I186" s="313">
        <v>1346.2192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26.786300000000001</v>
      </c>
      <c r="G187" s="233">
        <v>911.4864</v>
      </c>
      <c r="H187" s="311"/>
      <c r="I187" s="316">
        <v>1589.3853999999999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0.61380000000000001</v>
      </c>
      <c r="G189" s="232">
        <v>21.8779</v>
      </c>
      <c r="H189" s="309">
        <f>E189-G189</f>
        <v>-21.8779</v>
      </c>
      <c r="I189" s="314">
        <v>10.561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290.61410000000001</v>
      </c>
      <c r="G190" s="188">
        <f>G179+G184+G185+G188+G189</f>
        <v>20376.326500000003</v>
      </c>
      <c r="H190" s="203">
        <f>H179+H184+H185+H188+H189</f>
        <v>37498.673499999997</v>
      </c>
      <c r="I190" s="200">
        <f>I179+I184+I185+I188+I189</f>
        <v>30961.627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20</v>
      </c>
      <c r="F207" s="70" t="str">
        <f>G20</f>
        <v>LANDET KVANTUM T.O.M UKE 20</v>
      </c>
      <c r="G207" s="70" t="str">
        <f>I20</f>
        <v>RESTKVOTER</v>
      </c>
      <c r="H207" s="93" t="str">
        <f>J20</f>
        <v>LANDET KVANTUM T.O.M. UKE 20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2.7841</v>
      </c>
      <c r="F208" s="185">
        <v>395.18130000000002</v>
      </c>
      <c r="G208" s="185">
        <f>D208-F208</f>
        <v>1204.8187</v>
      </c>
      <c r="H208" s="223">
        <v>448.36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44.844799999999999</v>
      </c>
      <c r="F209" s="185">
        <v>1695.9317000000001</v>
      </c>
      <c r="G209" s="185">
        <f t="shared" ref="G209:G211" si="9">D209-F209</f>
        <v>3609.0682999999999</v>
      </c>
      <c r="H209" s="223">
        <v>1242.653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>
        <v>0.01</v>
      </c>
      <c r="F211" s="186">
        <v>9.0999999999999998E-2</v>
      </c>
      <c r="G211" s="185">
        <f t="shared" si="9"/>
        <v>-9.0999999999999998E-2</v>
      </c>
      <c r="H211" s="224">
        <v>3.9155000000000002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47.6389</v>
      </c>
      <c r="F212" s="187">
        <f>SUM(F208:F211)</f>
        <v>2091.7114000000001</v>
      </c>
      <c r="G212" s="187">
        <f>D212-F212</f>
        <v>4863.2885999999999</v>
      </c>
      <c r="H212" s="210">
        <f>H208+H209+H210+H211</f>
        <v>1698.5226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20
&amp;"-,Normal"&amp;11(iht. motatte landings- og sluttsedler fra fiskesalgslagene; alle tallstørrelser i hele tonn)&amp;R22.05.2018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UKE_20_2018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2018-05-22T08:16:11Z</dcterms:modified>
</cp:coreProperties>
</file>