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13_2018" sheetId="1" r:id="rId1"/>
  </sheets>
  <definedNames>
    <definedName name="Z_14D440E4_F18A_4F78_9989_38C1B133222D_.wvu.Cols" localSheetId="0" hidden="1">UKE_13_2018!#REF!</definedName>
    <definedName name="Z_14D440E4_F18A_4F78_9989_38C1B133222D_.wvu.PrintArea" localSheetId="0" hidden="1">UKE_13_2018!$B$1:$M$215</definedName>
    <definedName name="Z_14D440E4_F18A_4F78_9989_38C1B133222D_.wvu.Rows" localSheetId="0" hidden="1">UKE_13_2018!$327:$1048576,UKE_13_2018!$216:$326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80" i="1" l="1"/>
  <c r="F80" i="1"/>
  <c r="D80" i="1"/>
  <c r="D42" i="1" l="1"/>
  <c r="I41" i="1"/>
  <c r="I40" i="1"/>
  <c r="I39" i="1"/>
  <c r="I38" i="1"/>
  <c r="I37" i="1"/>
  <c r="I36" i="1"/>
  <c r="I35" i="1"/>
  <c r="I34" i="1"/>
  <c r="G34" i="1"/>
  <c r="I33" i="1"/>
  <c r="I32" i="1" s="1"/>
  <c r="J32" i="1"/>
  <c r="G32" i="1"/>
  <c r="F32" i="1"/>
  <c r="E32" i="1"/>
  <c r="D32" i="1"/>
  <c r="D24" i="1" s="1"/>
  <c r="I31" i="1"/>
  <c r="I30" i="1"/>
  <c r="G30" i="1"/>
  <c r="I29" i="1"/>
  <c r="I28" i="1"/>
  <c r="I27" i="1"/>
  <c r="I26" i="1"/>
  <c r="J25" i="1"/>
  <c r="J24" i="1" s="1"/>
  <c r="G25" i="1"/>
  <c r="F25" i="1"/>
  <c r="E25" i="1"/>
  <c r="D25" i="1"/>
  <c r="G24" i="1"/>
  <c r="E24" i="1"/>
  <c r="I23" i="1"/>
  <c r="I22" i="1"/>
  <c r="J21" i="1"/>
  <c r="G21" i="1"/>
  <c r="F21" i="1"/>
  <c r="E21" i="1"/>
  <c r="D21" i="1"/>
  <c r="H14" i="1"/>
  <c r="F14" i="1"/>
  <c r="D14" i="1"/>
  <c r="I25" i="1" l="1"/>
  <c r="I24" i="1" s="1"/>
  <c r="F24" i="1"/>
  <c r="I21" i="1"/>
  <c r="G209" i="1"/>
  <c r="G210" i="1"/>
  <c r="G211" i="1"/>
  <c r="G208" i="1"/>
  <c r="D127" i="1" l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<sst xmlns="http://schemas.openxmlformats.org/spreadsheetml/2006/main" count="231" uniqueCount="120">
  <si>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</si>
  <si>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</si>
  <si>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</si>
  <si>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</si>
  <si>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</si>
  <si>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</si>
  <si>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</si>
  <si>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</si>
  <si>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</si>
  <si>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</si>
  <si>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</si>
  <si>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</si>
  <si>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</si>
  <si>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</si>
  <si>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</si>
  <si>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</si>
  <si>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</si>
  <si>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</si>
  <si>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</si>
  <si>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</si>
  <si>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</si>
  <si>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</si>
  <si>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</si>
  <si>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</si>
  <si>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</si>
  <si>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</si>
  <si>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</si>
  <si>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</si>
  <si>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</si>
  <si>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</si>
  <si>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</si>
  <si>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</si>
  <si>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</si>
  <si>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</si>
  <si>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</si>
  <si>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</si>
  <si>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</si>
  <si>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</si>
  <si>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</si>
  <si>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</si>
  <si>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</si>
  <si>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</si>
  <si>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</si>
  <si>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</si>
  <si>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</si>
  <si>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</si>
  <si>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</si>
  <si>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</si>
  <si>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</si>
  <si>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</si>
  <si>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</si>
  <si>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</si>
  <si>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</si>
  <si>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</si>
  <si>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</si>
  <si>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</si>
  <si>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</si>
  <si>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</si>
  <si>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</si>
  <si>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</si>
  <si>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</si>
  <si>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</si>
  <si>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</si>
  <si>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</si>
  <si>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</si>
  <si>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</si>
  <si>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</si>
  <si>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</si>
  <si>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</si>
  <si>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</si>
  <si>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</si>
  <si>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</si>
  <si>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</si>
  <si>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</si>
  <si>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</si>
  <si>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</si>
  <si>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</si>
  <si>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</si>
  <si>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</si>
  <si>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</si>
  <si>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</si>
  <si>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</si>
  <si>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</si>
  <si>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</si>
  <si>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</si>
  <si>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</si>
  <si>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</si>
  <si>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</si>
  <si>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</si>
  <si>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</si>
  <si>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</si>
  <si>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</si>
  <si>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</si>
  <si>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</si>
  <si>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</si>
  <si>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</si>
  <si>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</si>
  <si>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</si>
  <si>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</si>
  <si>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</si>
  <si>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</si>
  <si>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</si>
  <si>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</si>
  <si>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</si>
  <si>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</si>
  <si>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</si>
  <si>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</si>
  <si>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</si>
  <si>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</si>
  <si>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</si>
  <si>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</si>
  <si>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</si>
  <si>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</si>
  <si>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</si>
  <si>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t>LANDET KVANTUM UKE 13</t>
  </si>
  <si>
    <t>LANDET KVANTUM T.O.M UKE 13</t>
  </si>
  <si>
    <t>LANDET KVANTUM T.O.M. UKE 13 2017</t>
  </si>
  <si>
    <r>
      <t xml:space="preserve">3 </t>
    </r>
    <r>
      <rPr>
        <sz val="9"/>
        <color theme="1"/>
        <rFont val="Calibri"/>
        <family val="2"/>
      </rPr>
      <t>Registrert rekreasjonsfiske utgjør 795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</si>
  <si>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</si>
  <si>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103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</si>
</sst>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showGridLines="0" showZeros="0" tabSelected="1" showRuler="0" view="pageLayout" zoomScaleNormal="115" workbookViewId="0">
      <selection activeCell="G39" sqref="G3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114</v>
      </c>
      <c r="G20" s="334" t="s">
        <v>115</v>
      </c>
      <c r="H20" s="334" t="s">
        <v>75</v>
      </c>
      <c r="I20" s="334" t="s">
        <v>64</v>
      </c>
      <c r="J20" s="335" t="s">
        <v>116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157.27800000000002</v>
      </c>
      <c r="G21" s="336">
        <f>G22+G23</f>
        <v>33783.906600000002</v>
      </c>
      <c r="H21" s="336"/>
      <c r="I21" s="336">
        <f>I23+I22</f>
        <v>77554.093399999983</v>
      </c>
      <c r="J21" s="337">
        <f>J23+J22</f>
        <v>30679.546900000001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156.72300000000001</v>
      </c>
      <c r="G22" s="338">
        <v>33587.417500000003</v>
      </c>
      <c r="H22" s="338"/>
      <c r="I22" s="338">
        <f>E22-G22</f>
        <v>77000.58249999999</v>
      </c>
      <c r="J22" s="339">
        <v>30409.503400000001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0.55500000000000005</v>
      </c>
      <c r="G23" s="340">
        <v>196.48910000000001</v>
      </c>
      <c r="H23" s="340"/>
      <c r="I23" s="338">
        <f>E23-G23</f>
        <v>553.51089999999999</v>
      </c>
      <c r="J23" s="339">
        <v>270.04349999999999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9846.4669000000013</v>
      </c>
      <c r="G24" s="336">
        <f>G25+G31+G32</f>
        <v>147886.39384999999</v>
      </c>
      <c r="H24" s="336"/>
      <c r="I24" s="336">
        <f>I25+I31+I32</f>
        <v>78763.606150000007</v>
      </c>
      <c r="J24" s="337">
        <f>J25+J31+J32</f>
        <v>162527.26060000001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7939.5187000000005</v>
      </c>
      <c r="G25" s="342">
        <f>G26+G27+G28+G29</f>
        <v>122087.46105</v>
      </c>
      <c r="H25" s="342"/>
      <c r="I25" s="342">
        <f>I26+I27+I28+I29+I30</f>
        <v>58658.538950000002</v>
      </c>
      <c r="J25" s="343">
        <f>J26+J27+J28+J29+J30</f>
        <v>135229.12210000001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2850.8296</v>
      </c>
      <c r="G26" s="344">
        <v>39791.835200000001</v>
      </c>
      <c r="H26" s="344"/>
      <c r="I26" s="344">
        <f>E26-G26+H26</f>
        <v>9968.1647999999986</v>
      </c>
      <c r="J26" s="345">
        <v>35701.700599999996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1611.8937000000001</v>
      </c>
      <c r="G27" s="344">
        <v>38410.231899999999</v>
      </c>
      <c r="H27" s="344"/>
      <c r="I27" s="344">
        <f>E27-G27+H27</f>
        <v>6497.7681000000011</v>
      </c>
      <c r="J27" s="345">
        <v>39989.923699999999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2180.9904000000001</v>
      </c>
      <c r="G28" s="344">
        <v>28382.328099999999</v>
      </c>
      <c r="H28" s="344"/>
      <c r="I28" s="344">
        <f>E28-G28+H28</f>
        <v>13461.671900000001</v>
      </c>
      <c r="J28" s="345">
        <v>35590.443950000001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1295.8050000000001</v>
      </c>
      <c r="G29" s="344">
        <v>15503.065850000001</v>
      </c>
      <c r="H29" s="344"/>
      <c r="I29" s="344">
        <f>E29-G29+H29</f>
        <v>11530.934149999999</v>
      </c>
      <c r="J29" s="345">
        <v>23947.05385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417.36399999999998</v>
      </c>
      <c r="G31" s="342">
        <v>7674.8562000000002</v>
      </c>
      <c r="H31" s="417"/>
      <c r="I31" s="417">
        <f>E31-G31</f>
        <v>21927.143799999998</v>
      </c>
      <c r="J31" s="343">
        <v>8642.6756999999998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1489.5842</v>
      </c>
      <c r="G32" s="342">
        <f>G33</f>
        <v>18124.0766</v>
      </c>
      <c r="H32" s="344"/>
      <c r="I32" s="342">
        <f>I33+I34</f>
        <v>-1822.0766000000003</v>
      </c>
      <c r="J32" s="343">
        <f>J33</f>
        <v>18655.462800000001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1663.5842-F37</f>
        <v>1489.5842</v>
      </c>
      <c r="G33" s="344">
        <f>19523.0766-G37</f>
        <v>18124.0766</v>
      </c>
      <c r="H33" s="344"/>
      <c r="I33" s="344">
        <f>E33-G33+H33</f>
        <v>-3922.0766000000003</v>
      </c>
      <c r="J33" s="345">
        <v>18655.462800000001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146.7715</v>
      </c>
      <c r="G35" s="349">
        <v>1582.5624499999999</v>
      </c>
      <c r="H35" s="349"/>
      <c r="I35" s="378">
        <f t="shared" si="0"/>
        <v>2417.4375500000001</v>
      </c>
      <c r="J35" s="379">
        <v>1289.3557000000001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10.3995</v>
      </c>
      <c r="G36" s="349">
        <v>397.47449999999998</v>
      </c>
      <c r="H36" s="325"/>
      <c r="I36" s="378">
        <f t="shared" si="0"/>
        <v>305.52550000000002</v>
      </c>
      <c r="J36" s="408">
        <v>348.26209999999998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174</v>
      </c>
      <c r="G37" s="325">
        <v>1399</v>
      </c>
      <c r="H37" s="377"/>
      <c r="I37" s="378">
        <f t="shared" si="0"/>
        <v>1601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159.20140000000001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182</v>
      </c>
      <c r="H41" s="325"/>
      <c r="I41" s="378">
        <f t="shared" si="0"/>
        <v>-182</v>
      </c>
      <c r="J41" s="408">
        <v>42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10494.117300000002</v>
      </c>
      <c r="G42" s="199">
        <f>G21+G24+G35+G36+G37+G38+G41</f>
        <v>192231.33739999999</v>
      </c>
      <c r="H42" s="199">
        <f>H26+H27+H28+H29+H33</f>
        <v>0</v>
      </c>
      <c r="I42" s="307">
        <f>I21+I24+I35+I36+I37+I38+I39+I40+I41</f>
        <v>163959.66259999998</v>
      </c>
      <c r="J42" s="200">
        <f>J21+J24+J35+J36+J37+J38+J39+J40+J41</f>
        <v>201886.4253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13</v>
      </c>
      <c r="F58" s="196" t="str">
        <f>G20</f>
        <v>LANDET KVANTUM T.O.M UKE 13</v>
      </c>
      <c r="G58" s="196" t="str">
        <f>I20</f>
        <v>RESTKVOTER</v>
      </c>
      <c r="H58" s="197" t="str">
        <f>J20</f>
        <v>LANDET KVANTUM T.O.M. UKE 13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43">
        <v>5346</v>
      </c>
      <c r="E59" s="396">
        <v>0.43049999999999999</v>
      </c>
      <c r="F59" s="355">
        <v>160.31020000000001</v>
      </c>
      <c r="G59" s="445">
        <f>D59-F59-F60</f>
        <v>4948.2345999999998</v>
      </c>
      <c r="H59" s="394">
        <v>47.823399999999999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4"/>
      <c r="E60" s="382"/>
      <c r="F60" s="401">
        <v>237.45519999999999</v>
      </c>
      <c r="G60" s="446"/>
      <c r="H60" s="357">
        <v>174.73650000000001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/>
      <c r="F61" s="403">
        <v>23.255199999999999</v>
      </c>
      <c r="G61" s="411">
        <f>D61-F61</f>
        <v>176.7448</v>
      </c>
      <c r="H61" s="306">
        <v>2.6150000000000002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0.32200000000000001</v>
      </c>
      <c r="F62" s="355">
        <f>F63+F64+F65</f>
        <v>47.927300000000002</v>
      </c>
      <c r="G62" s="401">
        <f>D62-F62</f>
        <v>7971.0726999999997</v>
      </c>
      <c r="H62" s="358">
        <f>H63+H64+H65</f>
        <v>37.058999999999997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0.22500000000000001</v>
      </c>
      <c r="F63" s="367">
        <v>10.013199999999999</v>
      </c>
      <c r="G63" s="367"/>
      <c r="H63" s="368">
        <v>11.290100000000001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9.7000000000000003E-2</v>
      </c>
      <c r="F64" s="367">
        <v>27.255700000000001</v>
      </c>
      <c r="G64" s="367"/>
      <c r="H64" s="368">
        <v>11.8576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/>
      <c r="F65" s="385">
        <v>10.6584</v>
      </c>
      <c r="G65" s="385"/>
      <c r="H65" s="395">
        <v>13.911300000000001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0.75249999999999995</v>
      </c>
      <c r="F68" s="203">
        <f>F59+F60+F61+F62+F66+F67</f>
        <v>468.9479</v>
      </c>
      <c r="G68" s="203">
        <f>D68-F68</f>
        <v>11756.052100000001</v>
      </c>
      <c r="H68" s="211">
        <f>H59+H60+H61+H62+H66+H67</f>
        <v>262.98610000000002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4" t="s">
        <v>113</v>
      </c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25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13</v>
      </c>
      <c r="G86" s="196" t="str">
        <f>G20</f>
        <v>LANDET KVANTUM T.O.M UKE 13</v>
      </c>
      <c r="H86" s="196" t="str">
        <f>I20</f>
        <v>RESTKVOTER</v>
      </c>
      <c r="I86" s="197" t="str">
        <f>J20</f>
        <v>LANDET KVANTUM T.O.M. UKE 13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564.58080000000007</v>
      </c>
      <c r="G87" s="336">
        <f>G88+G89</f>
        <v>20953.6001</v>
      </c>
      <c r="H87" s="336">
        <f>H88+H89</f>
        <v>16921.3999</v>
      </c>
      <c r="I87" s="337">
        <f>I88+I89</f>
        <v>19864.750199999999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37125</v>
      </c>
      <c r="F88" s="338">
        <v>564.55420000000004</v>
      </c>
      <c r="G88" s="338">
        <v>20645.838800000001</v>
      </c>
      <c r="H88" s="338">
        <f>E88-G88</f>
        <v>16479.161199999999</v>
      </c>
      <c r="I88" s="339">
        <v>19682.746299999999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>
        <v>2.6599999999999999E-2</v>
      </c>
      <c r="G89" s="340">
        <v>307.76130000000001</v>
      </c>
      <c r="H89" s="340">
        <f>E89-G89</f>
        <v>442.23869999999999</v>
      </c>
      <c r="I89" s="341">
        <v>182.00389999999999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141.4427</v>
      </c>
      <c r="G90" s="336">
        <f t="shared" si="1"/>
        <v>16332.632599999999</v>
      </c>
      <c r="H90" s="336">
        <f>H91+H96+H97</f>
        <v>57730.367400000003</v>
      </c>
      <c r="I90" s="337">
        <f t="shared" si="1"/>
        <v>20335.283600000002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107.03620000000001</v>
      </c>
      <c r="G91" s="342">
        <f t="shared" si="2"/>
        <v>11136.6181</v>
      </c>
      <c r="H91" s="342">
        <f>H92+H93+H94+H95</f>
        <v>45717.3819</v>
      </c>
      <c r="I91" s="343">
        <f t="shared" si="2"/>
        <v>13315.8786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55.743400000000001</v>
      </c>
      <c r="G92" s="344">
        <v>3225.9023999999999</v>
      </c>
      <c r="H92" s="344">
        <f t="shared" ref="H92:H100" si="3">E92-G92</f>
        <v>13288.097600000001</v>
      </c>
      <c r="I92" s="345">
        <v>2494.9776000000002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25.706700000000001</v>
      </c>
      <c r="G93" s="344">
        <v>4406.3073000000004</v>
      </c>
      <c r="H93" s="344">
        <f t="shared" si="3"/>
        <v>11220.6927</v>
      </c>
      <c r="I93" s="345">
        <v>3534.3130000000001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16606</v>
      </c>
      <c r="F94" s="344">
        <v>17.178599999999999</v>
      </c>
      <c r="G94" s="344">
        <v>2987.03</v>
      </c>
      <c r="H94" s="344">
        <f t="shared" si="3"/>
        <v>13618.97</v>
      </c>
      <c r="I94" s="345">
        <v>4726.1541999999999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7261</v>
      </c>
      <c r="E95" s="344">
        <v>8107</v>
      </c>
      <c r="F95" s="344">
        <v>8.4075000000000006</v>
      </c>
      <c r="G95" s="344">
        <v>517.37840000000006</v>
      </c>
      <c r="H95" s="344">
        <f t="shared" si="3"/>
        <v>7589.6216000000004</v>
      </c>
      <c r="I95" s="345">
        <v>2560.4337999999998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11124</v>
      </c>
      <c r="F96" s="342">
        <v>2.6307</v>
      </c>
      <c r="G96" s="342">
        <v>4341.2960999999996</v>
      </c>
      <c r="H96" s="342">
        <f t="shared" si="3"/>
        <v>6782.7039000000004</v>
      </c>
      <c r="I96" s="343">
        <v>6143.5065999999997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6085</v>
      </c>
      <c r="F97" s="353">
        <v>31.7758</v>
      </c>
      <c r="G97" s="353">
        <v>854.71839999999997</v>
      </c>
      <c r="H97" s="353">
        <f t="shared" si="3"/>
        <v>5230.2816000000003</v>
      </c>
      <c r="I97" s="354">
        <v>875.89840000000004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/>
      <c r="G98" s="349">
        <v>11.781700000000001</v>
      </c>
      <c r="H98" s="349">
        <f t="shared" si="3"/>
        <v>311.2183</v>
      </c>
      <c r="I98" s="350">
        <v>16.731400000000001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1.4078999999999999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9</v>
      </c>
      <c r="G100" s="325">
        <v>84</v>
      </c>
      <c r="H100" s="325">
        <f t="shared" si="3"/>
        <v>-84</v>
      </c>
      <c r="I100" s="331">
        <v>47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716.43140000000005</v>
      </c>
      <c r="G101" s="409">
        <f t="shared" si="4"/>
        <v>37682.0144</v>
      </c>
      <c r="H101" s="226">
        <f>H87+H90+H98+H99+H100</f>
        <v>74878.9856</v>
      </c>
      <c r="I101" s="200">
        <f>I87+I90+I98+I99+I100</f>
        <v>40563.765200000002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2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13</v>
      </c>
      <c r="G119" s="196" t="str">
        <f>G20</f>
        <v>LANDET KVANTUM T.O.M UKE 13</v>
      </c>
      <c r="H119" s="196" t="str">
        <f>I20</f>
        <v>RESTKVOTER</v>
      </c>
      <c r="I119" s="197" t="str">
        <f>J20</f>
        <v>LANDET KVANTUM T.O.M. UKE 13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252.77289999999999</v>
      </c>
      <c r="G120" s="237">
        <f t="shared" si="5"/>
        <v>20944.751099999998</v>
      </c>
      <c r="H120" s="355">
        <f t="shared" si="5"/>
        <v>39126.248899999999</v>
      </c>
      <c r="I120" s="358">
        <f t="shared" si="5"/>
        <v>15701.1338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83.418000000000006</v>
      </c>
      <c r="G121" s="249">
        <v>16961.592199999999</v>
      </c>
      <c r="H121" s="359">
        <f>E121-G121</f>
        <v>30872.407800000001</v>
      </c>
      <c r="I121" s="360">
        <v>12807.7934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169.35489999999999</v>
      </c>
      <c r="G122" s="249">
        <v>3983.1588999999999</v>
      </c>
      <c r="H122" s="359">
        <f>E122-G122</f>
        <v>7753.8410999999996</v>
      </c>
      <c r="I122" s="360">
        <v>2893.3404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68.316800000000001</v>
      </c>
      <c r="G124" s="300">
        <v>403.93310000000002</v>
      </c>
      <c r="H124" s="303">
        <f>E124-G124</f>
        <v>37522.066899999998</v>
      </c>
      <c r="I124" s="305">
        <v>933.14769999999999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626.87130000000002</v>
      </c>
      <c r="G125" s="230">
        <f>G134+G131+G126</f>
        <v>24711.225899999998</v>
      </c>
      <c r="H125" s="363">
        <f>H126+H131+H134</f>
        <v>37005.774100000002</v>
      </c>
      <c r="I125" s="364">
        <f>I126+I131+I134</f>
        <v>19927.169699999999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340.2176</v>
      </c>
      <c r="G126" s="391">
        <f>G127+G128+G130+G129</f>
        <v>18449.171399999999</v>
      </c>
      <c r="H126" s="365">
        <f>H127+H128+H129+H130</f>
        <v>27222.828600000001</v>
      </c>
      <c r="I126" s="366">
        <f>I127+I128+I129+I130</f>
        <v>14693.372199999998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27.874400000000001</v>
      </c>
      <c r="G127" s="245">
        <v>3551.8987000000002</v>
      </c>
      <c r="H127" s="367">
        <f t="shared" ref="H127:H139" si="6">E127-G127</f>
        <v>10508.1013</v>
      </c>
      <c r="I127" s="368">
        <v>2630.0527999999999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42.456099999999999</v>
      </c>
      <c r="G128" s="245">
        <v>5705.8652000000002</v>
      </c>
      <c r="H128" s="367">
        <f t="shared" si="6"/>
        <v>7330.1347999999998</v>
      </c>
      <c r="I128" s="368">
        <v>4108.2816999999995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213.3185</v>
      </c>
      <c r="G129" s="245">
        <v>5575.9231</v>
      </c>
      <c r="H129" s="367">
        <f t="shared" si="6"/>
        <v>4952.0769</v>
      </c>
      <c r="I129" s="368">
        <v>4135.6493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56.568600000000004</v>
      </c>
      <c r="G130" s="245">
        <v>3615.4843999999998</v>
      </c>
      <c r="H130" s="367">
        <f t="shared" si="6"/>
        <v>4432.5156000000006</v>
      </c>
      <c r="I130" s="368">
        <v>3819.3883999999998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226.00829999999999</v>
      </c>
      <c r="G131" s="238">
        <v>4140.1706000000004</v>
      </c>
      <c r="H131" s="369">
        <f t="shared" si="6"/>
        <v>2919.8293999999996</v>
      </c>
      <c r="I131" s="370">
        <v>3385.6898999999999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226.00829999999999</v>
      </c>
      <c r="G132" s="245">
        <v>4133.3582999999999</v>
      </c>
      <c r="H132" s="367">
        <f t="shared" si="6"/>
        <v>2426.6417000000001</v>
      </c>
      <c r="I132" s="368">
        <v>3384.2049000000002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6.812300000000505</v>
      </c>
      <c r="H133" s="367">
        <f t="shared" si="6"/>
        <v>493.1876999999995</v>
      </c>
      <c r="I133" s="368">
        <f>I131-I132</f>
        <v>1.4849999999996726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60.645400000000002</v>
      </c>
      <c r="G134" s="262">
        <v>2121.8838999999998</v>
      </c>
      <c r="H134" s="371">
        <f t="shared" si="6"/>
        <v>6863.1161000000002</v>
      </c>
      <c r="I134" s="372">
        <v>1848.1076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/>
      <c r="G135" s="230">
        <v>11.834099999999999</v>
      </c>
      <c r="H135" s="392">
        <f t="shared" si="6"/>
        <v>112.16589999999999</v>
      </c>
      <c r="I135" s="393">
        <v>5.0018000000000002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4.2233999999999998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/>
      <c r="G138" s="229">
        <v>197</v>
      </c>
      <c r="H138" s="239">
        <f t="shared" si="6"/>
        <v>-197</v>
      </c>
      <c r="I138" s="302">
        <v>77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952.18439999999998</v>
      </c>
      <c r="G139" s="188">
        <f>G120+G124+G125+G135+G136+G137+G138</f>
        <v>48268.744199999994</v>
      </c>
      <c r="H139" s="203">
        <f t="shared" si="6"/>
        <v>113819.25580000001</v>
      </c>
      <c r="I139" s="200">
        <f>I120+I124+I125+I135+I136+I137+I138</f>
        <v>38713.632999999994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13</v>
      </c>
      <c r="F158" s="70" t="str">
        <f>G20</f>
        <v>LANDET KVANTUM T.O.M UKE 13</v>
      </c>
      <c r="G158" s="70" t="str">
        <f>I20</f>
        <v>RESTKVOTER</v>
      </c>
      <c r="H158" s="93" t="str">
        <f>J20</f>
        <v>LANDET KVANTUM T.O.M. UKE 13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28.408000000000001</v>
      </c>
      <c r="F159" s="185">
        <v>1426.8414</v>
      </c>
      <c r="G159" s="185">
        <f>D159-F159</f>
        <v>17974.158599999999</v>
      </c>
      <c r="H159" s="223">
        <v>288.75380000000001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/>
      <c r="F160" s="185">
        <v>0.82030000000000003</v>
      </c>
      <c r="G160" s="185">
        <f>D160-F160</f>
        <v>99.179699999999997</v>
      </c>
      <c r="H160" s="223">
        <v>0.26129999999999998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28.408000000000001</v>
      </c>
      <c r="F162" s="187">
        <f>SUM(F159:F161)</f>
        <v>1427.6617000000001</v>
      </c>
      <c r="G162" s="187">
        <f>D162-F162</f>
        <v>18086.338299999999</v>
      </c>
      <c r="H162" s="210">
        <f>SUM(H159:H161)</f>
        <v>289.01510000000002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106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13</v>
      </c>
      <c r="G178" s="70" t="str">
        <f>G20</f>
        <v>LANDET KVANTUM T.O.M UKE 13</v>
      </c>
      <c r="H178" s="70" t="str">
        <f>I20</f>
        <v>RESTKVOTER</v>
      </c>
      <c r="I178" s="93" t="str">
        <f>J20</f>
        <v>LANDET KVANTUM T.O.M. UKE 13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24.610799999999998</v>
      </c>
      <c r="G179" s="231">
        <f t="shared" si="7"/>
        <v>9407.0342000000001</v>
      </c>
      <c r="H179" s="310">
        <f t="shared" si="7"/>
        <v>34957.965799999998</v>
      </c>
      <c r="I179" s="315">
        <f>I180+I181+I182+I183</f>
        <v>11417.2842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/>
      <c r="G180" s="293">
        <v>8535.7029000000002</v>
      </c>
      <c r="H180" s="308">
        <f t="shared" ref="H180:H185" si="8">E180-G180</f>
        <v>20273.2971</v>
      </c>
      <c r="I180" s="313">
        <v>10400.3559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440.8596</v>
      </c>
      <c r="H181" s="308">
        <f t="shared" si="8"/>
        <v>7057.1404000000002</v>
      </c>
      <c r="I181" s="313">
        <v>427.2004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2.0663999999999998</v>
      </c>
      <c r="G182" s="293">
        <v>386.35449999999997</v>
      </c>
      <c r="H182" s="308">
        <f t="shared" si="8"/>
        <v>1490.6455000000001</v>
      </c>
      <c r="I182" s="313">
        <v>572.19470000000001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22.5444</v>
      </c>
      <c r="G183" s="405">
        <v>44.117199999999997</v>
      </c>
      <c r="H183" s="406">
        <f t="shared" si="8"/>
        <v>6136.8828000000003</v>
      </c>
      <c r="I183" s="407">
        <v>17.533200000000001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/>
      <c r="G184" s="294">
        <v>1.1999999999999999E-3</v>
      </c>
      <c r="H184" s="312">
        <f t="shared" si="8"/>
        <v>5499.9988000000003</v>
      </c>
      <c r="I184" s="317">
        <v>95.896000000000001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3.0053000000000001</v>
      </c>
      <c r="G185" s="231">
        <f>G186+G187</f>
        <v>1481.9872</v>
      </c>
      <c r="H185" s="310">
        <f t="shared" si="8"/>
        <v>6518.0128000000004</v>
      </c>
      <c r="I185" s="315">
        <f>I186+I187</f>
        <v>2536.9939999999997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1332.8298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3.0053000000000001</v>
      </c>
      <c r="G187" s="233">
        <v>635.56449999999995</v>
      </c>
      <c r="H187" s="311"/>
      <c r="I187" s="316">
        <v>1204.1641999999999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0.47360000000000002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0.62580000000000002</v>
      </c>
      <c r="G189" s="232">
        <v>14.863</v>
      </c>
      <c r="H189" s="309">
        <f>E189-G189</f>
        <v>-14.863</v>
      </c>
      <c r="I189" s="314">
        <v>7.6162000000000001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28.241899999999998</v>
      </c>
      <c r="G190" s="188">
        <f>G179+G184+G185+G188+G189</f>
        <v>10903.9696</v>
      </c>
      <c r="H190" s="203">
        <f>H179+H184+H185+H188+H189</f>
        <v>46971.030400000003</v>
      </c>
      <c r="I190" s="200">
        <f>I179+I184+I185+I188+I189</f>
        <v>14058.264000000001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13</v>
      </c>
      <c r="F207" s="70" t="str">
        <f>G20</f>
        <v>LANDET KVANTUM T.O.M UKE 13</v>
      </c>
      <c r="G207" s="70" t="str">
        <f>I20</f>
        <v>RESTKVOTER</v>
      </c>
      <c r="H207" s="93" t="str">
        <f>J20</f>
        <v>LANDET KVANTUM T.O.M. UKE 13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0.91249999999999998</v>
      </c>
      <c r="F208" s="185">
        <v>180.43809999999999</v>
      </c>
      <c r="G208" s="185">
        <f>D208-F208</f>
        <v>1419.5618999999999</v>
      </c>
      <c r="H208" s="223">
        <v>248.3793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5.6882000000000001</v>
      </c>
      <c r="F209" s="185">
        <v>1238.1310000000001</v>
      </c>
      <c r="G209" s="185">
        <f t="shared" ref="G209:G211" si="9">D209-F209</f>
        <v>4066.8689999999997</v>
      </c>
      <c r="H209" s="223">
        <v>1067.0415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0.1026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6.6006999999999998</v>
      </c>
      <c r="F212" s="187">
        <f>SUM(F208:F211)</f>
        <v>1419.1125000000002</v>
      </c>
      <c r="G212" s="187">
        <f>D212-F212</f>
        <v>5535.8874999999998</v>
      </c>
      <c r="H212" s="210">
        <f>H208+H209+H210+H211</f>
        <v>1316.7102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13
&amp;"-,Normal"&amp;11(iht. motatte landings- og sluttsedler fra fiskesalgslagene; alle tallstørrelser i hele tonn)&amp;R03.04.2018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UKE_13_2018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2017-11-29T09:15:01Z</cp:lastPrinted>
  <dcterms:created xsi:type="dcterms:W3CDTF">2011-07-06T12:13:20Z</dcterms:created>
  <dcterms:modified xsi:type="dcterms:W3CDTF">2018-04-03T08:15:36Z</dcterms:modified>
</cp:coreProperties>
</file>