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Nettfisken\"/>
    </mc:Choice>
  </mc:AlternateContent>
  <bookViews>
    <workbookView xWindow="0" yWindow="0" windowWidth="28800" windowHeight="14820" tabRatio="413"/>
  </bookViews>
  <sheets>
    <sheet name="UKE_44_2017" sheetId="1" r:id="rId1"/>
  </sheets>
  <definedNames>
    <definedName name="Z_14D440E4_F18A_4F78_9989_38C1B133222D_.wvu.Cols" localSheetId="0" hidden="1">UKE_44_2017!#REF!</definedName>
    <definedName name="Z_14D440E4_F18A_4F78_9989_38C1B133222D_.wvu.PrintArea" localSheetId="0" hidden="1">UKE_44_2017!$B$1:$M$214</definedName>
    <definedName name="Z_14D440E4_F18A_4F78_9989_38C1B133222D_.wvu.Rows" localSheetId="0" hidden="1">UKE_44_2017!$326:$1048576,UKE_44_2017!$215:$325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132" i="1" l="1"/>
  <c r="F25" i="1" l="1"/>
  <c r="F125" i="1" l="1"/>
  <c r="F124" i="1" s="1"/>
  <c r="J32" i="1" l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<sst xmlns="http://schemas.openxmlformats.org/spreadsheetml/2006/main" count="227" uniqueCount="117">
  <si>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</si>
  <si>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</si>
  <si>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</si>
  <si>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</si>
  <si>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</si>
  <si>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</si>
  <si>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</si>
  <si>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</si>
  <si>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</si>
  <si>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</si>
  <si>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</si>
  <si>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</si>
  <si>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</si>
  <si>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</si>
  <si>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</si>
  <si>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</si>
  <si>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</si>
  <si>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</si>
  <si>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</si>
  <si>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</si>
  <si>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</si>
  <si>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</si>
  <si>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</si>
  <si>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</si>
  <si>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</si>
  <si>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</si>
  <si>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</si>
  <si>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</si>
  <si>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</si>
  <si>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</si>
  <si>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</si>
  <si>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</si>
  <si>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</si>
  <si>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</si>
  <si>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</si>
  <si>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</si>
  <si>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</si>
  <si>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</si>
  <si>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</si>
  <si>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</si>
  <si>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</si>
  <si>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</si>
  <si>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</si>
  <si>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</si>
  <si>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</si>
  <si>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</si>
  <si>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</si>
  <si>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</si>
  <si>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</si>
  <si>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</si>
  <si>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</si>
  <si>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</si>
  <si>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</si>
  <si>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</si>
  <si>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</si>
  <si>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</si>
  <si>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</si>
  <si>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</si>
  <si>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</si>
  <si>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</si>
  <si>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</si>
  <si>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</si>
  <si>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</si>
  <si>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</si>
  <si>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</si>
  <si>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</si>
  <si>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</si>
  <si>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</si>
  <si>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</si>
  <si>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</si>
  <si>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</si>
  <si>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</si>
  <si>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</si>
  <si>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</si>
  <si>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</si>
  <si>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</si>
  <si>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</si>
  <si>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</si>
  <si>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</si>
  <si>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</si>
  <si>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</si>
  <si>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</si>
  <si>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</si>
  <si>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</si>
  <si>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</si>
  <si>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</si>
  <si>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</si>
  <si>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</si>
  <si>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</si>
  <si>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</si>
  <si>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</si>
  <si>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</si>
  <si>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</si>
  <si>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</si>
  <si>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</si>
  <si>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</si>
  <si>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</si>
  <si>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</si>
  <si>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</si>
  <si>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</si>
  <si>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</si>
  <si>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</si>
  <si>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</si>
  <si>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</si>
  <si>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</si>
  <si>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</si>
  <si>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</si>
  <si>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</si>
  <si>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</si>
  <si>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</si>
  <si>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</si>
  <si>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</si>
  <si>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44</t>
  </si>
  <si>
    <t>LANDET KVANTUM T.O.M UKE 44</t>
  </si>
  <si>
    <t>LANDET KVANTUM T.O.M. UKE 44 2016</t>
  </si>
  <si>
    <r>
      <t xml:space="preserve">3 </t>
    </r>
    <r>
      <rPr>
        <sz val="9"/>
        <color theme="1"/>
        <rFont val="Calibri"/>
        <family val="2"/>
      </rPr>
      <t>Registrert rekreasjonsfiske utgjør 1 076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</si>
  <si>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428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</si>
</sst>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1455.5205000000001</v>
      </c>
      <c r="G21" s="339">
        <f>G22+G23</f>
        <v>97851.449000000008</v>
      </c>
      <c r="H21" s="339"/>
      <c r="I21" s="339">
        <f>I23+I22</f>
        <v>33346.550999999992</v>
      </c>
      <c r="J21" s="340">
        <f>J23+J22</f>
        <v>102861.9133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1455.5205000000001</v>
      </c>
      <c r="G22" s="341">
        <v>97269.104900000006</v>
      </c>
      <c r="H22" s="341"/>
      <c r="I22" s="341">
        <f>E22-G22</f>
        <v>33178.895099999994</v>
      </c>
      <c r="J22" s="342">
        <v>101827.82739999999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/>
      <c r="G23" s="343">
        <v>582.34410000000003</v>
      </c>
      <c r="H23" s="343"/>
      <c r="I23" s="341">
        <f>E23-G23</f>
        <v>167.65589999999997</v>
      </c>
      <c r="J23" s="342">
        <v>1034.0859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1611.6113</v>
      </c>
      <c r="G24" s="339">
        <f>G25+G31+G32</f>
        <v>251637.95335000003</v>
      </c>
      <c r="H24" s="339"/>
      <c r="I24" s="339">
        <f>I25+I31+I32</f>
        <v>16884.046649999993</v>
      </c>
      <c r="J24" s="340">
        <f>J25+J31+J32</f>
        <v>242780.37495000003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1063.2428</v>
      </c>
      <c r="G25" s="345">
        <f>G26+G27+G28+G29</f>
        <v>200856.72165000002</v>
      </c>
      <c r="H25" s="345"/>
      <c r="I25" s="345">
        <f>I26+I27+I28+I29+I30</f>
        <v>10514.278349999993</v>
      </c>
      <c r="J25" s="346">
        <f>J26+J27+J28+J29+J30</f>
        <v>189633.51055000001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170.6652</v>
      </c>
      <c r="G26" s="347">
        <v>50402.674700000003</v>
      </c>
      <c r="H26" s="347">
        <v>2520</v>
      </c>
      <c r="I26" s="347">
        <f>E26-G26+H26</f>
        <v>5286.3252999999968</v>
      </c>
      <c r="J26" s="348">
        <v>49079.3387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355.58600000000001</v>
      </c>
      <c r="G27" s="347">
        <v>53952.734900000003</v>
      </c>
      <c r="H27" s="347">
        <v>3338</v>
      </c>
      <c r="I27" s="347">
        <f>E27-G27+H27</f>
        <v>1932.2650999999969</v>
      </c>
      <c r="J27" s="348">
        <v>51167.911999999997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429.60969999999998</v>
      </c>
      <c r="G28" s="347">
        <v>58909.054700000001</v>
      </c>
      <c r="H28" s="347">
        <v>4342</v>
      </c>
      <c r="I28" s="347">
        <f>E28-G28+H28</f>
        <v>533.94529999999941</v>
      </c>
      <c r="J28" s="348">
        <v>52288.770750000003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107.3819</v>
      </c>
      <c r="G29" s="347">
        <v>37592.25735</v>
      </c>
      <c r="H29" s="347">
        <v>2729</v>
      </c>
      <c r="I29" s="347">
        <f>E29-G29+H29</f>
        <v>-1509.2573499999999</v>
      </c>
      <c r="J29" s="348">
        <v>37097.489099999999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630</v>
      </c>
      <c r="G30" s="347">
        <f>SUM(H26:H29)</f>
        <v>12929</v>
      </c>
      <c r="H30" s="347"/>
      <c r="I30" s="347">
        <f>E30-G30</f>
        <v>4271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502.21050000000002</v>
      </c>
      <c r="G31" s="345">
        <v>24157.903999999999</v>
      </c>
      <c r="H31" s="347"/>
      <c r="I31" s="345">
        <f t="shared" ref="I31" si="0">E31-G31</f>
        <v>10714.096000000001</v>
      </c>
      <c r="J31" s="346">
        <v>22463.519700000001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46.158000000000001</v>
      </c>
      <c r="G32" s="345">
        <f>G33</f>
        <v>26623.327700000002</v>
      </c>
      <c r="H32" s="347"/>
      <c r="I32" s="345">
        <f>I33+I34</f>
        <v>-4344.3277000000016</v>
      </c>
      <c r="J32" s="346">
        <f>J33</f>
        <v>30683.344700000001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47.158-F37</f>
        <v>46.158000000000001</v>
      </c>
      <c r="G33" s="347">
        <f>30133.3277-G37</f>
        <v>26623.327700000002</v>
      </c>
      <c r="H33" s="347">
        <v>1158</v>
      </c>
      <c r="I33" s="347">
        <f>E33-G33+H33</f>
        <v>-5286.3277000000016</v>
      </c>
      <c r="J33" s="348">
        <v>30683.344700000001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38</v>
      </c>
      <c r="G34" s="350">
        <f>H33</f>
        <v>1158</v>
      </c>
      <c r="H34" s="350"/>
      <c r="I34" s="350">
        <f>E34-G34</f>
        <v>942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6.0045000000000002</v>
      </c>
      <c r="G36" s="352">
        <v>425.4203</v>
      </c>
      <c r="H36" s="327"/>
      <c r="I36" s="381">
        <f>E36-G36</f>
        <v>261.5797</v>
      </c>
      <c r="J36" s="413">
        <v>395.94200000000001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</v>
      </c>
      <c r="G37" s="327">
        <v>3510</v>
      </c>
      <c r="H37" s="380"/>
      <c r="I37" s="381">
        <f>E37-G37</f>
        <v>-510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2.1871</v>
      </c>
      <c r="G38" s="327">
        <v>7000</v>
      </c>
      <c r="H38" s="327"/>
      <c r="I38" s="381">
        <f t="shared" ref="I38:I39" si="1">D38-G38</f>
        <v>0</v>
      </c>
      <c r="J38" s="413">
        <v>1132.9192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1</v>
      </c>
      <c r="G39" s="327">
        <v>41</v>
      </c>
      <c r="H39" s="327"/>
      <c r="I39" s="381">
        <f t="shared" si="1"/>
        <v>-41</v>
      </c>
      <c r="J39" s="413">
        <v>30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3077.3234000000002</v>
      </c>
      <c r="G40" s="199">
        <f>G21+G24+G35+G36+G37+G38+G39</f>
        <v>363307.41910000006</v>
      </c>
      <c r="H40" s="199">
        <f>H26+H27+H28+H29+H33</f>
        <v>14087</v>
      </c>
      <c r="I40" s="308">
        <f>I21+I24+I35+I36+I37+I38+I39</f>
        <v>51099.580899999986</v>
      </c>
      <c r="J40" s="200">
        <f>J21+J24+J35+J36+J37+J38+J39</f>
        <v>350495.53850000002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44</v>
      </c>
      <c r="F56" s="196" t="str">
        <f>G20</f>
        <v>LANDET KVANTUM T.O.M UKE 44</v>
      </c>
      <c r="G56" s="196" t="str">
        <f>I20</f>
        <v>RESTKVOTER</v>
      </c>
      <c r="H56" s="197" t="str">
        <f>J20</f>
        <v>LANDET KVANTUM T.O.M. UKE 44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10.952500000000001</v>
      </c>
      <c r="F57" s="358">
        <v>1791.4617000000001</v>
      </c>
      <c r="G57" s="435"/>
      <c r="H57" s="398">
        <v>1633.4183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136.85820000000001</v>
      </c>
      <c r="F58" s="405">
        <v>1591.9054000000001</v>
      </c>
      <c r="G58" s="436"/>
      <c r="H58" s="360">
        <v>1339.5771999999999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>
        <v>7.0541</v>
      </c>
      <c r="F59" s="407">
        <v>82.224000000000004</v>
      </c>
      <c r="G59" s="437"/>
      <c r="H59" s="307">
        <v>123.3237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7.9520999999999997</v>
      </c>
      <c r="F60" s="358">
        <f>F61+F62+F63</f>
        <v>7641.7021000000004</v>
      </c>
      <c r="G60" s="405">
        <f>D60-F60</f>
        <v>-541.70210000000043</v>
      </c>
      <c r="H60" s="361">
        <f>H61+H62+H63</f>
        <v>7247.6783999999998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0.93930000000000002</v>
      </c>
      <c r="F61" s="370">
        <v>3461.7008999999998</v>
      </c>
      <c r="G61" s="370"/>
      <c r="H61" s="371">
        <v>3173.1378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3.7138</v>
      </c>
      <c r="F62" s="370">
        <v>2887.3901000000001</v>
      </c>
      <c r="G62" s="370"/>
      <c r="H62" s="371">
        <v>2741.6221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3.2989999999999999</v>
      </c>
      <c r="F63" s="388">
        <v>1292.6111000000001</v>
      </c>
      <c r="G63" s="388"/>
      <c r="H63" s="399">
        <v>1332.9185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62.343600000000002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162.8169</v>
      </c>
      <c r="F66" s="203">
        <f>F57+F58+F59+F60+F64+F65</f>
        <v>11170.389000000001</v>
      </c>
      <c r="G66" s="203">
        <f>D66-F66</f>
        <v>1054.610999999999</v>
      </c>
      <c r="H66" s="211">
        <f>H57+H58+H59+H60+H64+H65</f>
        <v>10364.381599999999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44</v>
      </c>
      <c r="G84" s="196" t="str">
        <f>G20</f>
        <v>LANDET KVANTUM T.O.M UKE 44</v>
      </c>
      <c r="H84" s="196" t="str">
        <f>I20</f>
        <v>RESTKVOTER</v>
      </c>
      <c r="I84" s="197" t="str">
        <f>J20</f>
        <v>LANDET KVANTUM T.O.M. UKE 44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465.55739999999997</v>
      </c>
      <c r="G85" s="339">
        <f>G86+G87</f>
        <v>48129.105499999998</v>
      </c>
      <c r="H85" s="339">
        <f>H86+H87</f>
        <v>1189.894499999999</v>
      </c>
      <c r="I85" s="340">
        <f>I86+I87</f>
        <v>40874.728499999997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465.55739999999997</v>
      </c>
      <c r="G86" s="341">
        <v>47866.162400000001</v>
      </c>
      <c r="H86" s="341">
        <f>E86-G86</f>
        <v>702.83759999999893</v>
      </c>
      <c r="I86" s="342">
        <v>40579.5622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262.94310000000002</v>
      </c>
      <c r="H87" s="343">
        <f>E87-G87</f>
        <v>487.05689999999998</v>
      </c>
      <c r="I87" s="344">
        <v>295.16629999999998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825.97779999999989</v>
      </c>
      <c r="G88" s="339">
        <f t="shared" si="2"/>
        <v>48240.621899999991</v>
      </c>
      <c r="H88" s="339">
        <f>H89+H94+H95</f>
        <v>30166.378100000002</v>
      </c>
      <c r="I88" s="340">
        <f t="shared" si="2"/>
        <v>54488.441500000008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648.2050999999999</v>
      </c>
      <c r="G89" s="345">
        <f t="shared" si="3"/>
        <v>34258.823499999999</v>
      </c>
      <c r="H89" s="345">
        <f>H90+H91+H92+H93</f>
        <v>24661.176500000001</v>
      </c>
      <c r="I89" s="346">
        <f t="shared" si="3"/>
        <v>42251.484900000003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151.25659999999999</v>
      </c>
      <c r="G90" s="347">
        <v>6375.5451999999996</v>
      </c>
      <c r="H90" s="347">
        <f t="shared" ref="H90:H96" si="4">E90-G90</f>
        <v>10946.4548</v>
      </c>
      <c r="I90" s="348">
        <v>7111.366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147.94499999999999</v>
      </c>
      <c r="G91" s="347">
        <v>8808.3004000000001</v>
      </c>
      <c r="H91" s="347">
        <f t="shared" si="4"/>
        <v>7336.6995999999999</v>
      </c>
      <c r="I91" s="348">
        <v>10926.3464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326.45299999999997</v>
      </c>
      <c r="G92" s="347">
        <v>11089.330400000001</v>
      </c>
      <c r="H92" s="347">
        <f t="shared" si="4"/>
        <v>6476.6695999999993</v>
      </c>
      <c r="I92" s="348">
        <v>11969.6751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22.5505</v>
      </c>
      <c r="G93" s="347">
        <v>7985.6475</v>
      </c>
      <c r="H93" s="347">
        <f t="shared" si="4"/>
        <v>-98.647500000000036</v>
      </c>
      <c r="I93" s="348">
        <v>12244.097400000001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138.96960000000001</v>
      </c>
      <c r="G94" s="345">
        <v>11986.672399999999</v>
      </c>
      <c r="H94" s="345">
        <f t="shared" si="4"/>
        <v>1062.3276000000005</v>
      </c>
      <c r="I94" s="346">
        <v>9627.2389000000003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38.803100000000001</v>
      </c>
      <c r="G95" s="356">
        <v>1995.126</v>
      </c>
      <c r="H95" s="356">
        <f t="shared" si="4"/>
        <v>4442.8739999999998</v>
      </c>
      <c r="I95" s="357">
        <v>2609.7177000000001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0.1197</v>
      </c>
      <c r="G96" s="352">
        <v>26.0032</v>
      </c>
      <c r="H96" s="352">
        <f t="shared" si="4"/>
        <v>282.99680000000001</v>
      </c>
      <c r="I96" s="353">
        <v>25.2605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8.2799999999999999E-2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161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1291.7376999999997</v>
      </c>
      <c r="G99" s="414">
        <f t="shared" si="6"/>
        <v>96769.730599999995</v>
      </c>
      <c r="H99" s="226">
        <f>H85+H88+H96+H97+H98</f>
        <v>31565.269400000001</v>
      </c>
      <c r="I99" s="200">
        <f>I85+I88+I96+I97+I98</f>
        <v>95849.430500000017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107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44</v>
      </c>
      <c r="G118" s="196" t="str">
        <f>G20</f>
        <v>LANDET KVANTUM T.O.M UKE 44</v>
      </c>
      <c r="H118" s="196" t="str">
        <f>I20</f>
        <v>RESTKVOTER</v>
      </c>
      <c r="I118" s="197" t="str">
        <f>J20</f>
        <v>LANDET KVANTUM T.O.M. UKE 44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111</v>
      </c>
      <c r="D119" s="238">
        <f>D120+D121+D122</f>
        <v>48557</v>
      </c>
      <c r="E119" s="384">
        <f>E120+E121+E122</f>
        <v>49668</v>
      </c>
      <c r="F119" s="238">
        <f>F120+F121+F122</f>
        <v>920.44730000000004</v>
      </c>
      <c r="G119" s="238">
        <f>G120+G121+G122</f>
        <v>38518.869299999998</v>
      </c>
      <c r="H119" s="358">
        <f>E119-G119</f>
        <v>11149.130700000002</v>
      </c>
      <c r="I119" s="361">
        <f>I120+I121+I122</f>
        <v>34982.7425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920.44730000000004</v>
      </c>
      <c r="G120" s="250">
        <v>34211.0213</v>
      </c>
      <c r="H120" s="362">
        <f t="shared" ref="H120:H126" si="7">E120-G120</f>
        <v>5836.9786999999997</v>
      </c>
      <c r="I120" s="363">
        <v>30096.188099999999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/>
      <c r="G121" s="250">
        <v>4307.848</v>
      </c>
      <c r="H121" s="362">
        <f t="shared" si="7"/>
        <v>4812.152</v>
      </c>
      <c r="I121" s="363">
        <v>4886.5544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/>
      <c r="G123" s="301">
        <v>31479.200000000001</v>
      </c>
      <c r="H123" s="304">
        <f t="shared" si="7"/>
        <v>334.79999999999927</v>
      </c>
      <c r="I123" s="306">
        <v>28436.934000000001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490.7192</v>
      </c>
      <c r="G124" s="231">
        <f>G133+G130+G125</f>
        <v>39838.241600000001</v>
      </c>
      <c r="H124" s="366">
        <f t="shared" si="7"/>
        <v>11442.758399999999</v>
      </c>
      <c r="I124" s="367">
        <f>I125+I130+I133</f>
        <v>44304.892399999997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110</v>
      </c>
      <c r="D125" s="394">
        <f>D126+D127+D128+D129</f>
        <v>38234</v>
      </c>
      <c r="E125" s="391">
        <f>E126+E127+E128+E129</f>
        <v>38170</v>
      </c>
      <c r="F125" s="394">
        <f>F126+F127+F128+F129</f>
        <v>444.11109999999996</v>
      </c>
      <c r="G125" s="394">
        <f>G126+G127+G129+G128</f>
        <v>30665.0458</v>
      </c>
      <c r="H125" s="368">
        <f t="shared" si="7"/>
        <v>7504.9542000000001</v>
      </c>
      <c r="I125" s="369">
        <f>I126+I127+I128+I129</f>
        <v>34113.6054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66.993399999999994</v>
      </c>
      <c r="G126" s="246">
        <v>5733.0712000000003</v>
      </c>
      <c r="H126" s="370">
        <f t="shared" si="7"/>
        <v>6316.9287999999997</v>
      </c>
      <c r="I126" s="371">
        <v>6808.7745000000004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83.618099999999998</v>
      </c>
      <c r="G127" s="246">
        <v>7698.2533000000003</v>
      </c>
      <c r="H127" s="370">
        <f>E127-G127</f>
        <v>3142.7466999999997</v>
      </c>
      <c r="I127" s="371">
        <v>8294.3266999999996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101.28959999999999</v>
      </c>
      <c r="G128" s="246">
        <v>8596.9987999999994</v>
      </c>
      <c r="H128" s="370">
        <f t="shared" ref="H128:H134" si="8">E128-G128</f>
        <v>685.00120000000061</v>
      </c>
      <c r="I128" s="371">
        <v>9200.2934999999998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192.21</v>
      </c>
      <c r="G129" s="246">
        <v>8636.7224999999999</v>
      </c>
      <c r="H129" s="370">
        <f t="shared" si="8"/>
        <v>-2639.7224999999999</v>
      </c>
      <c r="I129" s="371">
        <v>9810.2106999999996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>
        <v>0.1431</v>
      </c>
      <c r="G130" s="239">
        <v>3750.1235000000001</v>
      </c>
      <c r="H130" s="372">
        <f t="shared" si="8"/>
        <v>2308.8764999999999</v>
      </c>
      <c r="I130" s="373">
        <v>3909.1152999999999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>
        <v>0.1431</v>
      </c>
      <c r="G131" s="246">
        <v>3687.3969000000002</v>
      </c>
      <c r="H131" s="370">
        <f t="shared" si="8"/>
        <v>1871.6030999999998</v>
      </c>
      <c r="I131" s="371">
        <v>3776.7939000000001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</v>
      </c>
      <c r="G132" s="246">
        <f>G130-G131</f>
        <v>62.726599999999962</v>
      </c>
      <c r="H132" s="370">
        <f t="shared" si="8"/>
        <v>437.27340000000004</v>
      </c>
      <c r="I132" s="371">
        <f>I130-I131</f>
        <v>132.32139999999981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46.465000000000003</v>
      </c>
      <c r="G133" s="263">
        <v>5423.0722999999998</v>
      </c>
      <c r="H133" s="374">
        <f t="shared" si="8"/>
        <v>1628.9277000000002</v>
      </c>
      <c r="I133" s="375">
        <v>6282.1716999999999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0.22550000000000001</v>
      </c>
      <c r="G134" s="231">
        <v>5.8871000000000002</v>
      </c>
      <c r="H134" s="395">
        <f t="shared" si="8"/>
        <v>126.1129</v>
      </c>
      <c r="I134" s="396">
        <v>102.95350000000001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4.1933999999999996</v>
      </c>
      <c r="G135" s="302">
        <v>2000</v>
      </c>
      <c r="H135" s="305">
        <f t="shared" ref="H135" si="9">E135-G135</f>
        <v>0</v>
      </c>
      <c r="I135" s="307">
        <v>509.08839999999998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174</v>
      </c>
      <c r="G137" s="229">
        <v>675</v>
      </c>
      <c r="H137" s="240">
        <f>E137-G137</f>
        <v>-675</v>
      </c>
      <c r="I137" s="303">
        <v>440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1589.5854000000002</v>
      </c>
      <c r="G138" s="188">
        <f>G119+G123+G124+G134+G135+G136+G137</f>
        <v>112737.71800000002</v>
      </c>
      <c r="H138" s="203">
        <f>E138-G138</f>
        <v>22407.281999999977</v>
      </c>
      <c r="I138" s="200">
        <f>I119+I123+I124+I134+I135+I136+I137</f>
        <v>108946.83779999999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108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44</v>
      </c>
      <c r="F157" s="70" t="str">
        <f>G20</f>
        <v>LANDET KVANTUM T.O.M UKE 44</v>
      </c>
      <c r="G157" s="70" t="str">
        <f>I20</f>
        <v>RESTKVOTER</v>
      </c>
      <c r="H157" s="93" t="str">
        <f>J20</f>
        <v>LANDET KVANTUM T.O.M. UKE 44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14.7842</v>
      </c>
      <c r="F158" s="185">
        <v>15750.9707</v>
      </c>
      <c r="G158" s="185">
        <f>D158-F158</f>
        <v>1726.0293000000001</v>
      </c>
      <c r="H158" s="223">
        <v>17213.225999999999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9.4316999999999993</v>
      </c>
      <c r="G159" s="185">
        <f>D159-F159</f>
        <v>90.568299999999994</v>
      </c>
      <c r="H159" s="223">
        <v>19.644500000000001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14.7842</v>
      </c>
      <c r="F161" s="187">
        <f>SUM(F158:F160)</f>
        <v>15760.402399999999</v>
      </c>
      <c r="G161" s="187">
        <f>D161-F161</f>
        <v>1839.597600000001</v>
      </c>
      <c r="H161" s="210">
        <f>SUM(H158:H160)</f>
        <v>17232.870499999997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44</v>
      </c>
      <c r="G177" s="70" t="str">
        <f>G20</f>
        <v>LANDET KVANTUM T.O.M UKE 44</v>
      </c>
      <c r="H177" s="70" t="str">
        <f>I20</f>
        <v>RESTKVOTER</v>
      </c>
      <c r="I177" s="93" t="str">
        <f>J20</f>
        <v>LANDET KVANTUM T.O.M. UKE 44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24.416599999999999</v>
      </c>
      <c r="G178" s="232">
        <f t="shared" si="10"/>
        <v>40021.102400000003</v>
      </c>
      <c r="H178" s="312">
        <f t="shared" si="10"/>
        <v>-141.10239999999908</v>
      </c>
      <c r="I178" s="317">
        <f>I179+I180+I181+I182</f>
        <v>23266.780100000004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31527.248599999999</v>
      </c>
      <c r="H179" s="310">
        <f>E179-G179</f>
        <v>-5992.248599999999</v>
      </c>
      <c r="I179" s="315">
        <v>14499.5362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2681.4459000000002</v>
      </c>
      <c r="H180" s="310">
        <f t="shared" ref="H180:H182" si="11">E180-G180</f>
        <v>3964.5540999999998</v>
      </c>
      <c r="I180" s="315">
        <v>1668.1731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22.546199999999999</v>
      </c>
      <c r="G181" s="294">
        <v>1800.4558</v>
      </c>
      <c r="H181" s="310">
        <f t="shared" si="11"/>
        <v>-6.4557999999999538</v>
      </c>
      <c r="I181" s="315">
        <v>2702.1806000000001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1.8704000000000001</v>
      </c>
      <c r="G182" s="409">
        <v>4011.9521</v>
      </c>
      <c r="H182" s="410">
        <f t="shared" si="11"/>
        <v>1893.0479</v>
      </c>
      <c r="I182" s="411">
        <v>4396.8901999999998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0.317</v>
      </c>
      <c r="G183" s="295">
        <v>2606.5156000000002</v>
      </c>
      <c r="H183" s="314">
        <f>E183-G183</f>
        <v>2893.4843999999998</v>
      </c>
      <c r="I183" s="319">
        <v>2311.3964000000001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143.81979999999999</v>
      </c>
      <c r="G184" s="232">
        <f>G185+G186</f>
        <v>5090.0005000000001</v>
      </c>
      <c r="H184" s="312">
        <f>E184-G184</f>
        <v>2909.9994999999999</v>
      </c>
      <c r="I184" s="317">
        <f>I185+I186</f>
        <v>3496.1404999999995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30.982500000000002</v>
      </c>
      <c r="G185" s="294">
        <v>1718.0949000000001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112.8373</v>
      </c>
      <c r="G186" s="234">
        <v>3371.9056</v>
      </c>
      <c r="H186" s="313"/>
      <c r="I186" s="318">
        <v>2375.0306999999998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14.6121</v>
      </c>
      <c r="H187" s="314">
        <f>E187-G187</f>
        <v>-4.6120999999999999</v>
      </c>
      <c r="I187" s="319">
        <v>1.4419999999999999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1.0123</v>
      </c>
      <c r="G188" s="233">
        <v>60.139699999999998</v>
      </c>
      <c r="H188" s="311">
        <f>D188-G188</f>
        <v>-60.139699999999998</v>
      </c>
      <c r="I188" s="316">
        <v>87.123000000000005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169.56569999999999</v>
      </c>
      <c r="G189" s="188">
        <f>G178+G183+G184+G187+G188</f>
        <v>47792.370300000002</v>
      </c>
      <c r="H189" s="203">
        <f>H178+H183+H184+H187+H188</f>
        <v>5597.6297000000004</v>
      </c>
      <c r="I189" s="200">
        <f>I178+I183+I184+I187+I188</f>
        <v>29162.882000000001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44</v>
      </c>
      <c r="F206" s="70" t="str">
        <f>G20</f>
        <v>LANDET KVANTUM T.O.M UKE 44</v>
      </c>
      <c r="G206" s="70" t="str">
        <f>I20</f>
        <v>RESTKVOTER</v>
      </c>
      <c r="H206" s="93" t="str">
        <f>J20</f>
        <v>LANDET KVANTUM T.O.M. UKE 44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5.2760999999999996</v>
      </c>
      <c r="F207" s="185">
        <v>916.03610000000003</v>
      </c>
      <c r="G207" s="185"/>
      <c r="H207" s="223">
        <v>1234.0473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48.417999999999999</v>
      </c>
      <c r="F208" s="185">
        <v>3986.1046999999999</v>
      </c>
      <c r="G208" s="185"/>
      <c r="H208" s="223">
        <v>3884.6062000000002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8.0523000000000007</v>
      </c>
      <c r="G209" s="186"/>
      <c r="H209" s="224">
        <v>0.1239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2E-3</v>
      </c>
      <c r="F210" s="186">
        <v>11.3165</v>
      </c>
      <c r="G210" s="186"/>
      <c r="H210" s="224">
        <v>25.329599999999999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53.696100000000001</v>
      </c>
      <c r="F211" s="187">
        <f>SUM(F207:F210)</f>
        <v>4921.5096000000003</v>
      </c>
      <c r="G211" s="187">
        <f>D211-F211</f>
        <v>1363.4903999999997</v>
      </c>
      <c r="H211" s="210">
        <f>H207+H208+H209+H210</f>
        <v>5144.107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44
&amp;"-,Normal"&amp;11(iht. motatte landings- og sluttsedler fra fiskesalgslagene; alle tallstørrelser i hele tonn)&amp;R07.11.2017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UKE_44_2017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2017-11-07T10:06:13Z</cp:lastPrinted>
  <dcterms:created xsi:type="dcterms:W3CDTF">2011-07-06T12:13:20Z</dcterms:created>
  <dcterms:modified xsi:type="dcterms:W3CDTF">2017-11-07T10:06:35Z</dcterms:modified>
</cp:coreProperties>
</file>