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12_2017" sheetId="1" r:id="rId1"/>
  </sheets>
  <definedNames>
    <definedName name="Z_14D440E4_F18A_4F78_9989_38C1B133222D_.wvu.Cols" localSheetId="0" hidden="1">UKE_12_2017!#REF!</definedName>
    <definedName name="Z_14D440E4_F18A_4F78_9989_38C1B133222D_.wvu.PrintArea" localSheetId="0" hidden="1">UKE_12_2017!$B$1:$M$214</definedName>
    <definedName name="Z_14D440E4_F18A_4F78_9989_38C1B133222D_.wvu.Rows" localSheetId="0" hidden="1">UKE_12_2017!$326:$1048576,UKE_12_2017!$215:$325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27" i="1" l="1"/>
  <c r="H98" i="1"/>
  <c r="G33" i="1"/>
  <c r="F33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<sst xmlns="http://schemas.openxmlformats.org/spreadsheetml/2006/main" count="225" uniqueCount="112">
  <si>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</si>
  <si>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</si>
  <si>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</si>
  <si>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</si>
  <si>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</si>
  <si>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</si>
  <si>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</si>
  <si>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</si>
  <si>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</si>
  <si>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</si>
  <si>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</si>
  <si>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</si>
  <si>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</si>
  <si>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</si>
  <si>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</si>
  <si>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</si>
  <si>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</si>
  <si>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</si>
  <si>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</si>
  <si>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</si>
  <si>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</si>
  <si>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</si>
  <si>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</si>
  <si>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</si>
  <si>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</si>
  <si>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</si>
  <si>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</si>
  <si>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</si>
  <si>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</si>
  <si>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</si>
  <si>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</si>
  <si>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</si>
  <si>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</si>
  <si>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</si>
  <si>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</si>
  <si>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</si>
  <si>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</si>
  <si>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</si>
  <si>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</si>
  <si>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</si>
  <si>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</si>
  <si>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</si>
  <si>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</si>
  <si>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</si>
  <si>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</si>
  <si>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</si>
  <si>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</si>
  <si>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</si>
  <si>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</si>
  <si>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</si>
  <si>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</si>
  <si>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</si>
  <si>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</si>
  <si>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</si>
  <si>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</si>
  <si>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</si>
  <si>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</si>
  <si>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</si>
  <si>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</si>
  <si>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</si>
  <si>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</si>
  <si>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</si>
  <si>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</si>
  <si>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</si>
  <si>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</si>
  <si>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</si>
  <si>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</si>
  <si>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</si>
  <si>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</si>
  <si>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</si>
  <si>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</si>
  <si>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</si>
  <si>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</si>
  <si>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</si>
  <si>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</si>
  <si>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</si>
  <si>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</si>
  <si>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</si>
  <si>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</si>
  <si>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</si>
  <si>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</si>
  <si>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</si>
  <si>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</si>
  <si>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</si>
  <si>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</si>
  <si>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</si>
  <si>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</si>
  <si>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</si>
  <si>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</si>
  <si>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</si>
  <si>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</si>
  <si>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</si>
  <si>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</si>
  <si>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</si>
  <si>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</si>
  <si>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</si>
  <si>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</si>
  <si>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</si>
  <si>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</si>
  <si>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</si>
  <si>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</si>
  <si>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</si>
  <si>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</si>
  <si>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</si>
  <si>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</si>
  <si>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</si>
  <si>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12</t>
  </si>
  <si>
    <t>LANDET KVANTUM T.O.M UKE 12</t>
  </si>
  <si>
    <t>LANDET KVANTUM T.O.M. UKE 12 2016</t>
  </si>
  <si>
    <r>
      <t xml:space="preserve">3 </t>
    </r>
    <r>
      <rPr>
        <sz val="9"/>
        <color theme="1"/>
        <rFont val="Calibri"/>
        <family val="2"/>
      </rPr>
      <t>Registrert rekreasjonsfiske utgjør 411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</si>
  <si>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</si>
  <si>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83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</si>
</sst>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F198" sqref="F19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09" t="s">
        <v>88</v>
      </c>
      <c r="C2" s="410"/>
      <c r="D2" s="410"/>
      <c r="E2" s="410"/>
      <c r="F2" s="410"/>
      <c r="G2" s="410"/>
      <c r="H2" s="410"/>
      <c r="I2" s="410"/>
      <c r="J2" s="410"/>
      <c r="K2" s="411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17" t="s">
        <v>8</v>
      </c>
      <c r="C18" s="418"/>
      <c r="D18" s="418"/>
      <c r="E18" s="418"/>
      <c r="F18" s="418"/>
      <c r="G18" s="418"/>
      <c r="H18" s="418"/>
      <c r="I18" s="418"/>
      <c r="J18" s="418"/>
      <c r="K18" s="419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1320.396</v>
      </c>
      <c r="G21" s="346">
        <f>G22+G23</f>
        <v>29002.476999999999</v>
      </c>
      <c r="H21" s="346"/>
      <c r="I21" s="346">
        <f>I23+I22</f>
        <v>101906.523</v>
      </c>
      <c r="J21" s="347">
        <f>J23+J22</f>
        <v>28273.597399999999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1319.367</v>
      </c>
      <c r="G22" s="348">
        <v>28733.236000000001</v>
      </c>
      <c r="H22" s="348"/>
      <c r="I22" s="348">
        <f>E22-G22</f>
        <v>101425.764</v>
      </c>
      <c r="J22" s="349">
        <v>27818.1659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1.0289999999999999</v>
      </c>
      <c r="G23" s="350">
        <v>269.24099999999999</v>
      </c>
      <c r="H23" s="350"/>
      <c r="I23" s="348">
        <f>E23-G23</f>
        <v>480.75900000000001</v>
      </c>
      <c r="J23" s="351">
        <v>455.43150000000003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19280.342049999999</v>
      </c>
      <c r="G24" s="346">
        <f>G25+G31+G32</f>
        <v>148463.83239999998</v>
      </c>
      <c r="H24" s="346"/>
      <c r="I24" s="346">
        <f>I25+I31+I32</f>
        <v>120466.16759999999</v>
      </c>
      <c r="J24" s="347">
        <f>J25+J31+J32</f>
        <v>158764.3707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16186.60555</v>
      </c>
      <c r="G25" s="352">
        <f>G26+G27+G28+G29</f>
        <v>124301.22870000001</v>
      </c>
      <c r="H25" s="352"/>
      <c r="I25" s="352">
        <f>I26+I27+I28+I29+I30</f>
        <v>87859.771299999993</v>
      </c>
      <c r="J25" s="353">
        <f>J26+J27+J28+J29+J30</f>
        <v>132398.0748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4359.152</v>
      </c>
      <c r="G26" s="354">
        <v>32020.647099999998</v>
      </c>
      <c r="H26" s="354"/>
      <c r="I26" s="354">
        <f t="shared" ref="I26:I31" si="0">E26-G26</f>
        <v>21040.352900000002</v>
      </c>
      <c r="J26" s="355">
        <v>36159.484199999999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4696.3869999999997</v>
      </c>
      <c r="G27" s="354">
        <v>37341.316500000001</v>
      </c>
      <c r="H27" s="354"/>
      <c r="I27" s="354">
        <f t="shared" si="0"/>
        <v>15145.683499999999</v>
      </c>
      <c r="J27" s="355">
        <v>38727.932000000001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4242.0969500000001</v>
      </c>
      <c r="G28" s="354">
        <v>32959.546900000001</v>
      </c>
      <c r="H28" s="354"/>
      <c r="I28" s="354">
        <f t="shared" si="0"/>
        <v>22604.453099999999</v>
      </c>
      <c r="J28" s="355">
        <v>33610.942450000002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2888.9695999999999</v>
      </c>
      <c r="G29" s="354">
        <v>21979.718199999999</v>
      </c>
      <c r="H29" s="354"/>
      <c r="I29" s="354">
        <f t="shared" si="0"/>
        <v>11869.281800000001</v>
      </c>
      <c r="J29" s="355">
        <v>23899.71615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681.33450000000005</v>
      </c>
      <c r="G31" s="352">
        <v>8614.9066000000003</v>
      </c>
      <c r="H31" s="352"/>
      <c r="I31" s="352">
        <f t="shared" si="0"/>
        <v>25869.093399999998</v>
      </c>
      <c r="J31" s="353">
        <v>8820.7927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2412.402</v>
      </c>
      <c r="G32" s="352">
        <f>G33</f>
        <v>15547.697099999999</v>
      </c>
      <c r="H32" s="352"/>
      <c r="I32" s="352">
        <f>I33+I34</f>
        <v>6737.3029000000006</v>
      </c>
      <c r="J32" s="353">
        <f>J33</f>
        <v>17545.503199999999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2525.402-F37</f>
        <v>2412.402</v>
      </c>
      <c r="G33" s="354">
        <f>15871.6971-G37</f>
        <v>15547.697099999999</v>
      </c>
      <c r="H33" s="354"/>
      <c r="I33" s="354">
        <f>E33-G33</f>
        <v>4637.3029000000006</v>
      </c>
      <c r="J33" s="355">
        <v>17545.503199999999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273.08974999999998</v>
      </c>
      <c r="G35" s="359">
        <v>938.41949999999997</v>
      </c>
      <c r="H35" s="359"/>
      <c r="I35" s="359">
        <f>E35-G35</f>
        <v>3061.5805</v>
      </c>
      <c r="J35" s="360">
        <v>927.10230000000001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43.772500000000001</v>
      </c>
      <c r="G36" s="333">
        <v>299.0566</v>
      </c>
      <c r="H36" s="333"/>
      <c r="I36" s="359">
        <f>E36-G36</f>
        <v>387.9434</v>
      </c>
      <c r="J36" s="340">
        <v>284.3433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113</v>
      </c>
      <c r="G37" s="333">
        <v>324</v>
      </c>
      <c r="H37" s="333"/>
      <c r="I37" s="359">
        <f>E37-G37</f>
        <v>2676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61.608600000000003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21092.208899999998</v>
      </c>
      <c r="G40" s="199">
        <f>G21+G24+G35+G36+G37+G38+G39</f>
        <v>186027.78549999997</v>
      </c>
      <c r="H40" s="199">
        <f>H26+H27+H28+H29+H33</f>
        <v>0</v>
      </c>
      <c r="I40" s="199">
        <f>I21+I24+I35+I36+I37+I38+I39</f>
        <v>228498.21449999997</v>
      </c>
      <c r="J40" s="211">
        <f>J21+J24+J35+J36+J37+J38+J39</f>
        <v>195249.4137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2" t="s">
        <v>2</v>
      </c>
      <c r="D49" s="43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12</v>
      </c>
      <c r="F56" s="196" t="str">
        <f>G20</f>
        <v>LANDET KVANTUM T.O.M UKE 12</v>
      </c>
      <c r="G56" s="196" t="str">
        <f>I20</f>
        <v>RESTKVOTER</v>
      </c>
      <c r="H56" s="197" t="str">
        <f>J20</f>
        <v>LANDET KVANTUM T.O.M. UKE 12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4"/>
      <c r="E57" s="365">
        <v>4.2300000000000004</v>
      </c>
      <c r="F57" s="365">
        <v>36.453200000000002</v>
      </c>
      <c r="G57" s="429"/>
      <c r="H57" s="242">
        <v>49.263599999999997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25"/>
      <c r="E58" s="366"/>
      <c r="F58" s="366">
        <v>240.83680000000001</v>
      </c>
      <c r="G58" s="430"/>
      <c r="H58" s="324">
        <v>142.62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26"/>
      <c r="E59" s="367"/>
      <c r="F59" s="367">
        <v>2.5535000000000001</v>
      </c>
      <c r="G59" s="431"/>
      <c r="H59" s="325">
        <v>12.689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4.0638000000000005</v>
      </c>
      <c r="F60" s="369">
        <f>F61+F62+F63</f>
        <v>30.2803</v>
      </c>
      <c r="G60" s="369">
        <f>D60-F60</f>
        <v>7069.7196999999996</v>
      </c>
      <c r="H60" s="370">
        <f>H61+H62+H63</f>
        <v>15.043699999999999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0.43240000000000001</v>
      </c>
      <c r="F61" s="235">
        <v>5.7485999999999997</v>
      </c>
      <c r="G61" s="235"/>
      <c r="H61" s="237">
        <v>1.6759999999999999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1.6706000000000001</v>
      </c>
      <c r="F62" s="235">
        <v>11.5168</v>
      </c>
      <c r="G62" s="235"/>
      <c r="H62" s="237">
        <v>4.3056999999999999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1.9608000000000001</v>
      </c>
      <c r="F63" s="241">
        <v>13.014900000000001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0.48799999999999999</v>
      </c>
      <c r="F65" s="243">
        <v>4.9760999999999997</v>
      </c>
      <c r="G65" s="243"/>
      <c r="H65" s="307">
        <v>1.1943999999999999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8.7818000000000005</v>
      </c>
      <c r="F66" s="312">
        <f>F57+F58+F59+F60+F64+F65</f>
        <v>315.85210000000001</v>
      </c>
      <c r="G66" s="203">
        <f>D66-F66</f>
        <v>11909.1479</v>
      </c>
      <c r="H66" s="211">
        <f>H57+H58+H59+H60+H64+H65</f>
        <v>221.2826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27"/>
      <c r="D67" s="427"/>
      <c r="E67" s="427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5" t="s">
        <v>2</v>
      </c>
      <c r="D74" s="416"/>
      <c r="E74" s="415" t="s">
        <v>20</v>
      </c>
      <c r="F74" s="420"/>
      <c r="G74" s="415" t="s">
        <v>21</v>
      </c>
      <c r="H74" s="416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28" t="s">
        <v>97</v>
      </c>
      <c r="D80" s="428"/>
      <c r="E80" s="428"/>
      <c r="F80" s="428"/>
      <c r="G80" s="428"/>
      <c r="H80" s="428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28"/>
      <c r="D81" s="428"/>
      <c r="E81" s="428"/>
      <c r="F81" s="428"/>
      <c r="G81" s="428"/>
      <c r="H81" s="428"/>
      <c r="I81" s="265"/>
      <c r="J81" s="265"/>
      <c r="K81" s="262"/>
      <c r="L81" s="265"/>
      <c r="M81" s="119"/>
    </row>
    <row r="82" spans="1:13" ht="14.1" customHeight="1" x14ac:dyDescent="0.25">
      <c r="B82" s="421" t="s">
        <v>8</v>
      </c>
      <c r="C82" s="422"/>
      <c r="D82" s="422"/>
      <c r="E82" s="422"/>
      <c r="F82" s="422"/>
      <c r="G82" s="422"/>
      <c r="H82" s="422"/>
      <c r="I82" s="422"/>
      <c r="J82" s="422"/>
      <c r="K82" s="423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12</v>
      </c>
      <c r="G84" s="196" t="str">
        <f>G20</f>
        <v>LANDET KVANTUM T.O.M UKE 12</v>
      </c>
      <c r="H84" s="196" t="str">
        <f>I20</f>
        <v>RESTKVOTER</v>
      </c>
      <c r="I84" s="197" t="str">
        <f>J20</f>
        <v>LANDET KVANTUM T.O.M. UKE 12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2571.7157000000002</v>
      </c>
      <c r="G85" s="346">
        <f>G86+G87</f>
        <v>16854.3953</v>
      </c>
      <c r="H85" s="346">
        <f>H86+H87</f>
        <v>33446.604700000004</v>
      </c>
      <c r="I85" s="347">
        <f>I86+I87</f>
        <v>14677.441499999999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2571.7157000000002</v>
      </c>
      <c r="G86" s="348">
        <v>16675.163799999998</v>
      </c>
      <c r="H86" s="348">
        <f>E86-G86</f>
        <v>32875.836200000005</v>
      </c>
      <c r="I86" s="349">
        <v>14529.4419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/>
      <c r="G87" s="350">
        <v>179.23150000000001</v>
      </c>
      <c r="H87" s="350">
        <f>E87-G87</f>
        <v>570.76850000000002</v>
      </c>
      <c r="I87" s="351">
        <v>147.99959999999999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1308.8938999999998</v>
      </c>
      <c r="G88" s="346">
        <f t="shared" si="2"/>
        <v>19886.628399999998</v>
      </c>
      <c r="H88" s="346">
        <f>H89+H94+H95</f>
        <v>57538.371599999999</v>
      </c>
      <c r="I88" s="347">
        <f t="shared" si="2"/>
        <v>22532.839200000002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1091.2993999999999</v>
      </c>
      <c r="G89" s="352">
        <f t="shared" si="3"/>
        <v>12856.4735</v>
      </c>
      <c r="H89" s="352">
        <f>H90+H91+H92+H93</f>
        <v>44729.5265</v>
      </c>
      <c r="I89" s="353">
        <f t="shared" si="3"/>
        <v>18120.772700000001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102.9924</v>
      </c>
      <c r="G90" s="354">
        <v>2406.7541999999999</v>
      </c>
      <c r="H90" s="354">
        <f t="shared" ref="H90:H96" si="4">E90-G90</f>
        <v>15249.245800000001</v>
      </c>
      <c r="I90" s="355">
        <v>2727.6259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280.9425</v>
      </c>
      <c r="G91" s="354">
        <v>3489.8137999999999</v>
      </c>
      <c r="H91" s="354">
        <f t="shared" si="4"/>
        <v>12964.1862</v>
      </c>
      <c r="I91" s="355">
        <v>4336.3707000000004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439.5933</v>
      </c>
      <c r="G92" s="354">
        <v>4483.8982999999998</v>
      </c>
      <c r="H92" s="354">
        <f t="shared" si="4"/>
        <v>13432.101699999999</v>
      </c>
      <c r="I92" s="355">
        <v>5078.8705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267.77120000000002</v>
      </c>
      <c r="G93" s="354">
        <v>2476.0072</v>
      </c>
      <c r="H93" s="354">
        <f t="shared" si="4"/>
        <v>3083.9928</v>
      </c>
      <c r="I93" s="355">
        <v>5977.9056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148.32</v>
      </c>
      <c r="G94" s="352">
        <v>6161.3059000000003</v>
      </c>
      <c r="H94" s="352">
        <f t="shared" si="4"/>
        <v>7111.6940999999997</v>
      </c>
      <c r="I94" s="353">
        <v>3400.5648999999999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69.274500000000003</v>
      </c>
      <c r="G95" s="363">
        <v>868.84900000000005</v>
      </c>
      <c r="H95" s="363">
        <f t="shared" si="4"/>
        <v>5697.1509999999998</v>
      </c>
      <c r="I95" s="364">
        <v>1011.5016000000001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>
        <v>6.3799999999999996E-2</v>
      </c>
      <c r="G96" s="359">
        <v>16.569500000000001</v>
      </c>
      <c r="H96" s="359">
        <f t="shared" si="4"/>
        <v>292.43049999999999</v>
      </c>
      <c r="I96" s="360">
        <v>23.089600000000001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2.9811999999999999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3883.6545999999998</v>
      </c>
      <c r="G99" s="226">
        <f t="shared" si="6"/>
        <v>37057.593199999996</v>
      </c>
      <c r="H99" s="226">
        <f>H85+H88+H96+H97+H98</f>
        <v>91277.406800000012</v>
      </c>
      <c r="I99" s="200">
        <f t="shared" si="6"/>
        <v>37533.370300000002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2" t="s">
        <v>1</v>
      </c>
      <c r="C107" s="413"/>
      <c r="D107" s="413"/>
      <c r="E107" s="413"/>
      <c r="F107" s="413"/>
      <c r="G107" s="413"/>
      <c r="H107" s="413"/>
      <c r="I107" s="413"/>
      <c r="J107" s="413"/>
      <c r="K107" s="41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5" t="s">
        <v>2</v>
      </c>
      <c r="D109" s="416"/>
      <c r="E109" s="415" t="s">
        <v>20</v>
      </c>
      <c r="F109" s="416"/>
      <c r="G109" s="415" t="s">
        <v>21</v>
      </c>
      <c r="H109" s="416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12</v>
      </c>
      <c r="G118" s="196" t="str">
        <f>G20</f>
        <v>LANDET KVANTUM T.O.M UKE 12</v>
      </c>
      <c r="H118" s="196" t="str">
        <f>I20</f>
        <v>RESTKVOTER</v>
      </c>
      <c r="I118" s="197" t="str">
        <f>J20</f>
        <v>LANDET KVANTUM T.O.M. UKE 12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578.82549999999992</v>
      </c>
      <c r="G119" s="365">
        <f>G120+G121+G122</f>
        <v>15357.3496</v>
      </c>
      <c r="H119" s="365">
        <f>D119-G119</f>
        <v>33199.650399999999</v>
      </c>
      <c r="I119" s="375">
        <f>I120+I121+I122</f>
        <v>8062.862799999999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421.35329999999999</v>
      </c>
      <c r="G120" s="377">
        <v>12622.378699999999</v>
      </c>
      <c r="H120" s="377">
        <f t="shared" ref="H120:H126" si="7">E120-G120</f>
        <v>27332.621299999999</v>
      </c>
      <c r="I120" s="378">
        <v>5589.6553999999996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157.47219999999999</v>
      </c>
      <c r="G121" s="377">
        <v>2734.9708999999998</v>
      </c>
      <c r="H121" s="377">
        <f t="shared" si="7"/>
        <v>6405.0290999999997</v>
      </c>
      <c r="I121" s="378">
        <v>2473.2073999999998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187.018</v>
      </c>
      <c r="G123" s="309">
        <v>792.75199999999995</v>
      </c>
      <c r="H123" s="308">
        <f t="shared" si="7"/>
        <v>31022.248</v>
      </c>
      <c r="I123" s="310">
        <v>532.47500000000002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1782.1667000000002</v>
      </c>
      <c r="G124" s="384">
        <f>G133+G130+G125</f>
        <v>19251.470700000002</v>
      </c>
      <c r="H124" s="384">
        <f t="shared" si="7"/>
        <v>32176.529299999998</v>
      </c>
      <c r="I124" s="385">
        <f>I125+I130+I133</f>
        <v>25916.296200000001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422.21440000000001</v>
      </c>
      <c r="G125" s="387">
        <f>G126+G127+G129+G128</f>
        <v>14108.936400000001</v>
      </c>
      <c r="H125" s="387">
        <f t="shared" si="7"/>
        <v>24141.063600000001</v>
      </c>
      <c r="I125" s="388">
        <f>I126+I127+I128+I129</f>
        <v>20539.609400000001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91.172799999999995</v>
      </c>
      <c r="G126" s="390">
        <v>2564.7543999999998</v>
      </c>
      <c r="H126" s="390">
        <f t="shared" si="7"/>
        <v>9505.2456000000002</v>
      </c>
      <c r="I126" s="391">
        <v>2974.5416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93.796199999999999</v>
      </c>
      <c r="G127" s="390">
        <v>4031.1487000000002</v>
      </c>
      <c r="H127" s="390">
        <f>E127-G127</f>
        <v>6828.8513000000003</v>
      </c>
      <c r="I127" s="391">
        <v>6078.0573999999997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86.675200000000004</v>
      </c>
      <c r="G128" s="390">
        <v>4007.431</v>
      </c>
      <c r="H128" s="390">
        <f t="shared" ref="H128:H134" si="8">E128-G128</f>
        <v>5298.5689999999995</v>
      </c>
      <c r="I128" s="391">
        <v>5986.5306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150.5702</v>
      </c>
      <c r="G129" s="390">
        <v>3505.6023</v>
      </c>
      <c r="H129" s="390">
        <f t="shared" si="8"/>
        <v>2508.3977</v>
      </c>
      <c r="I129" s="391">
        <v>5500.4798000000001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1285.6448</v>
      </c>
      <c r="G130" s="393">
        <v>3304.2238000000002</v>
      </c>
      <c r="H130" s="393">
        <f t="shared" si="8"/>
        <v>2765.7761999999998</v>
      </c>
      <c r="I130" s="394">
        <v>3038.3103999999998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1285.0871999999999</v>
      </c>
      <c r="G131" s="395">
        <v>3302.57</v>
      </c>
      <c r="H131" s="395">
        <f t="shared" si="8"/>
        <v>2267.4299999999998</v>
      </c>
      <c r="I131" s="396">
        <v>3026.6835999999998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0.55760000000009313</v>
      </c>
      <c r="G132" s="395">
        <f>G130-G131</f>
        <v>1.6538000000000466</v>
      </c>
      <c r="H132" s="395">
        <f t="shared" si="8"/>
        <v>498.34619999999995</v>
      </c>
      <c r="I132" s="396">
        <f>I130-I131</f>
        <v>11.626800000000003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74.307500000000005</v>
      </c>
      <c r="G133" s="398">
        <v>1838.3105</v>
      </c>
      <c r="H133" s="398">
        <f t="shared" si="8"/>
        <v>5269.6895000000004</v>
      </c>
      <c r="I133" s="399">
        <v>2338.3764000000001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>
        <v>0.1946</v>
      </c>
      <c r="G134" s="373">
        <v>4.9599000000000002</v>
      </c>
      <c r="H134" s="373">
        <f t="shared" si="8"/>
        <v>127.0401</v>
      </c>
      <c r="I134" s="400">
        <v>5.0244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8.6414000000000009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7</v>
      </c>
      <c r="H137" s="243">
        <f>E137-G137</f>
        <v>-7</v>
      </c>
      <c r="I137" s="307">
        <v>10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2556.8462</v>
      </c>
      <c r="G138" s="203">
        <f>G119+G123+G124+G134+G135+G136+G137</f>
        <v>37483.712200000002</v>
      </c>
      <c r="H138" s="203">
        <f>E138-G138</f>
        <v>97736.287799999991</v>
      </c>
      <c r="I138" s="211">
        <f>I119+I123+I124+I134+I135+I136+I137</f>
        <v>36526.6584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2" t="s">
        <v>2</v>
      </c>
      <c r="D148" s="43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12</v>
      </c>
      <c r="F157" s="70" t="str">
        <f>G20</f>
        <v>LANDET KVANTUM T.O.M UKE 12</v>
      </c>
      <c r="G157" s="70" t="str">
        <f>I20</f>
        <v>RESTKVOTER</v>
      </c>
      <c r="H157" s="93" t="str">
        <f>J20</f>
        <v>LANDET KVANTUM T.O.M. UKE 12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36.078600000000002</v>
      </c>
      <c r="F158" s="185">
        <v>245.91050000000001</v>
      </c>
      <c r="G158" s="185">
        <f>D158-F158</f>
        <v>17231.089499999998</v>
      </c>
      <c r="H158" s="223">
        <v>261.94279999999998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0.26129999999999998</v>
      </c>
      <c r="G159" s="185">
        <f>D159-F159</f>
        <v>99.738699999999994</v>
      </c>
      <c r="H159" s="223">
        <v>1.9590000000000001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36.078600000000002</v>
      </c>
      <c r="F161" s="187">
        <f>SUM(F158:F160)</f>
        <v>246.17180000000002</v>
      </c>
      <c r="G161" s="187">
        <f>D161-F161</f>
        <v>17353.8282</v>
      </c>
      <c r="H161" s="210">
        <f>SUM(H158:H160)</f>
        <v>263.90179999999998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37" t="s">
        <v>1</v>
      </c>
      <c r="C164" s="438"/>
      <c r="D164" s="438"/>
      <c r="E164" s="438"/>
      <c r="F164" s="438"/>
      <c r="G164" s="438"/>
      <c r="H164" s="438"/>
      <c r="I164" s="438"/>
      <c r="J164" s="438"/>
      <c r="K164" s="439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2" t="s">
        <v>2</v>
      </c>
      <c r="D166" s="433"/>
      <c r="E166" s="432" t="s">
        <v>56</v>
      </c>
      <c r="F166" s="433"/>
      <c r="G166" s="432" t="s">
        <v>57</v>
      </c>
      <c r="H166" s="433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12</v>
      </c>
      <c r="G177" s="70" t="str">
        <f>G20</f>
        <v>LANDET KVANTUM T.O.M UKE 12</v>
      </c>
      <c r="H177" s="70" t="str">
        <f>I20</f>
        <v>RESTKVOTER</v>
      </c>
      <c r="I177" s="93" t="str">
        <f>J20</f>
        <v>LANDET KVANTUM T.O.M. UKE 12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64.695499999999996</v>
      </c>
      <c r="G178" s="316">
        <f t="shared" si="10"/>
        <v>10516.993299999998</v>
      </c>
      <c r="H178" s="316">
        <f t="shared" si="10"/>
        <v>29363.006699999998</v>
      </c>
      <c r="I178" s="321">
        <f t="shared" si="10"/>
        <v>10147.4791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25.841999999999999</v>
      </c>
      <c r="G179" s="314">
        <v>9599.1402999999991</v>
      </c>
      <c r="H179" s="314">
        <f>E179-G179</f>
        <v>15935.859700000001</v>
      </c>
      <c r="I179" s="319">
        <v>8746.7175000000007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427.53789999999998</v>
      </c>
      <c r="H180" s="314">
        <f t="shared" ref="H180:H182" si="11">E180-G180</f>
        <v>6218.4620999999997</v>
      </c>
      <c r="I180" s="319">
        <v>113.47450000000001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37.469900000000003</v>
      </c>
      <c r="G181" s="314">
        <v>473.32310000000001</v>
      </c>
      <c r="H181" s="314">
        <f t="shared" si="11"/>
        <v>1320.6768999999999</v>
      </c>
      <c r="I181" s="319">
        <v>1252.1169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1.3835999999999999</v>
      </c>
      <c r="G182" s="314">
        <v>16.992000000000001</v>
      </c>
      <c r="H182" s="314">
        <f t="shared" si="11"/>
        <v>5888.0079999999998</v>
      </c>
      <c r="I182" s="319">
        <v>35.170200000000001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/>
      <c r="G183" s="315">
        <v>33.130000000000003</v>
      </c>
      <c r="H183" s="315">
        <f>E183-G183</f>
        <v>5466.87</v>
      </c>
      <c r="I183" s="320">
        <v>74.03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25.692</v>
      </c>
      <c r="G184" s="316">
        <f>G185+G186</f>
        <v>2572.7776000000003</v>
      </c>
      <c r="H184" s="316">
        <f>E184-G184</f>
        <v>5427.2223999999997</v>
      </c>
      <c r="I184" s="321">
        <f>I185+I186</f>
        <v>1358.6497999999999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>
        <v>1.5269999999999999</v>
      </c>
      <c r="G185" s="314">
        <v>1384.9047</v>
      </c>
      <c r="H185" s="314"/>
      <c r="I185" s="319">
        <v>832.62829999999997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24.164999999999999</v>
      </c>
      <c r="G186" s="317">
        <v>1187.8729000000001</v>
      </c>
      <c r="H186" s="317"/>
      <c r="I186" s="322">
        <v>526.02149999999995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0.47360000000000002</v>
      </c>
      <c r="H187" s="318">
        <f>E187-G187</f>
        <v>9.5264000000000006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0.53239999999999998</v>
      </c>
      <c r="G188" s="315">
        <v>7</v>
      </c>
      <c r="H188" s="315">
        <f>D188-G188</f>
        <v>-7</v>
      </c>
      <c r="I188" s="320">
        <v>22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90.919899999999984</v>
      </c>
      <c r="G189" s="203">
        <f>G178+G183+G184+G187+G188</f>
        <v>13130.374499999996</v>
      </c>
      <c r="H189" s="203">
        <f>H178+H183+H184+H187+H188</f>
        <v>40259.625500000002</v>
      </c>
      <c r="I189" s="200">
        <f>I178+I183+I184+I187+I188</f>
        <v>11602.1589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37" t="s">
        <v>1</v>
      </c>
      <c r="C194" s="438"/>
      <c r="D194" s="438"/>
      <c r="E194" s="438"/>
      <c r="F194" s="438"/>
      <c r="G194" s="438"/>
      <c r="H194" s="438"/>
      <c r="I194" s="438"/>
      <c r="J194" s="438"/>
      <c r="K194" s="439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2" t="s">
        <v>2</v>
      </c>
      <c r="D196" s="43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12</v>
      </c>
      <c r="F206" s="70" t="str">
        <f>G20</f>
        <v>LANDET KVANTUM T.O.M UKE 12</v>
      </c>
      <c r="G206" s="70" t="str">
        <f>I20</f>
        <v>RESTKVOTER</v>
      </c>
      <c r="H206" s="93" t="str">
        <f>J20</f>
        <v>LANDET KVANTUM T.O.M. UKE 12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11.0627</v>
      </c>
      <c r="F207" s="185">
        <v>220.0564</v>
      </c>
      <c r="G207" s="185"/>
      <c r="H207" s="223">
        <v>486.2654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100.4089</v>
      </c>
      <c r="F208" s="185">
        <v>1046.3844999999999</v>
      </c>
      <c r="G208" s="185"/>
      <c r="H208" s="223">
        <v>564.40989999999999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0.1026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0.1215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111.4716</v>
      </c>
      <c r="F211" s="187">
        <f>SUM(F207:F210)</f>
        <v>1267.7302999999997</v>
      </c>
      <c r="G211" s="187">
        <f>D211-F211</f>
        <v>5017.2697000000007</v>
      </c>
      <c r="H211" s="210">
        <f>H207+H208+H209+H210</f>
        <v>1050.7967999999998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12
&amp;"-,Normal"&amp;11(iht. motatte landings- og sluttsedler fra fiskesalgslagene; alle tallstørrelser i hele tonn)&amp;R28.03.2017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UKE_12_2017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2017-03-28T08:57:37Z</cp:lastPrinted>
  <dcterms:created xsi:type="dcterms:W3CDTF">2011-07-06T12:13:20Z</dcterms:created>
  <dcterms:modified xsi:type="dcterms:W3CDTF">2017-03-28T08:58:16Z</dcterms:modified>
</cp:coreProperties>
</file>