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7\"/>
    </mc:Choice>
  </mc:AlternateContent>
  <bookViews>
    <workbookView xWindow="0" yWindow="0" windowWidth="28800" windowHeight="12435" tabRatio="413"/>
  </bookViews>
  <sheets>
    <sheet name="UKE_20_2017" sheetId="1" r:id="rId1"/>
  </sheets>
  <definedNames>
    <definedName name="Z_14D440E4_F18A_4F78_9989_38C1B133222D_.wvu.Cols" localSheetId="0" hidden="1">UKE_20_2017!#REF!</definedName>
    <definedName name="Z_14D440E4_F18A_4F78_9989_38C1B133222D_.wvu.PrintArea" localSheetId="0" hidden="1">UKE_20_2017!$B$1:$M$214</definedName>
    <definedName name="Z_14D440E4_F18A_4F78_9989_38C1B133222D_.wvu.Rows" localSheetId="0" hidden="1">UKE_20_2017!$326:$1048576,UKE_20_2017!$215:$325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40" i="1" l="1"/>
  <c r="F89" i="1"/>
  <c r="F88" i="1" s="1"/>
  <c r="F99" i="1" s="1"/>
  <c r="G33" i="1" l="1"/>
  <c r="F33" i="1"/>
  <c r="I29" i="1" l="1"/>
  <c r="I28" i="1"/>
  <c r="I27" i="1"/>
  <c r="I26" i="1"/>
  <c r="I33" i="1" l="1"/>
  <c r="G34" i="1" l="1"/>
  <c r="G30" i="1" l="1"/>
  <c r="H127" i="1" l="1"/>
  <c r="H98" i="1"/>
  <c r="G32" i="1" l="1"/>
  <c r="F32" i="1"/>
  <c r="J32" i="1" l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0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7" i="1"/>
  <c r="D91" i="1"/>
  <c r="D90" i="1"/>
  <c r="I89" i="1"/>
  <c r="I88" i="1" s="1"/>
  <c r="G89" i="1"/>
  <c r="G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J24" i="1"/>
  <c r="J40" i="1" s="1"/>
  <c r="I21" i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<sst xmlns="http://schemas.openxmlformats.org/spreadsheetml/2006/main" count="225" uniqueCount="112">
  <si>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</si>
  <si>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</si>
  <si>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</si>
  <si>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</si>
  <si>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</si>
  <si>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</si>
  <si>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</si>
  <si>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</si>
  <si>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</si>
  <si>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</si>
  <si>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</si>
  <si>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</si>
  <si>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</si>
  <si>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</si>
  <si>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</si>
  <si>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</si>
  <si>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</si>
  <si>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</si>
  <si>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</si>
  <si>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</si>
  <si>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</si>
  <si>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</si>
  <si>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</si>
  <si>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</si>
  <si>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</si>
  <si>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</si>
  <si>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</si>
  <si>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</si>
  <si>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</si>
  <si>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</si>
  <si>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</si>
  <si>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</si>
  <si>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</si>
  <si>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</si>
  <si>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</si>
  <si>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</si>
  <si>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</si>
  <si>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</si>
  <si>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</si>
  <si>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</si>
  <si>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</si>
  <si>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</si>
  <si>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</si>
  <si>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</si>
  <si>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</si>
  <si>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</si>
  <si>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</si>
  <si>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</si>
  <si>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</si>
  <si>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</si>
  <si>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</si>
  <si>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</si>
  <si>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</si>
  <si>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</si>
  <si>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</si>
  <si>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</si>
  <si>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</si>
  <si>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</si>
  <si>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</si>
  <si>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</si>
  <si>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</si>
  <si>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</si>
  <si>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</si>
  <si>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</si>
  <si>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</si>
  <si>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</si>
  <si>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</si>
  <si>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</si>
  <si>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</si>
  <si>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</si>
  <si>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</si>
  <si>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</si>
  <si>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</si>
  <si>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</si>
  <si>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</si>
  <si>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</si>
  <si>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</si>
  <si>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</si>
  <si>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</si>
  <si>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</si>
  <si>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</si>
  <si>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</si>
  <si>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</si>
  <si>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</si>
  <si>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</si>
  <si>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</si>
  <si>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</si>
  <si>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</si>
  <si>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</si>
  <si>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</si>
  <si>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</si>
  <si>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</si>
  <si>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</si>
  <si>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</si>
  <si>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</si>
  <si>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</si>
  <si>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</si>
  <si>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</si>
  <si>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</si>
  <si>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</si>
  <si>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</si>
  <si>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</si>
  <si>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</si>
  <si>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</si>
  <si>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</si>
  <si>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</si>
  <si>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 xml:space="preserve">2 </t>
    </r>
    <r>
      <rPr>
        <sz val="9"/>
        <color theme="1"/>
        <rFont val="Calibri"/>
        <family val="2"/>
      </rPr>
      <t>Registrert rekreasjonsfiske utgjør 35 tonn, men det legges til grunn at hele avsetningen tas</t>
    </r>
  </si>
  <si>
    <t>LANDET KVANTUM UKE 20</t>
  </si>
  <si>
    <t>LANDET KVANTUM T.O.M UKE 20</t>
  </si>
  <si>
    <t>LANDET KVANTUM T.O.M. UKE 20 2016</t>
  </si>
  <si>
    <r>
      <t xml:space="preserve">3 </t>
    </r>
    <r>
      <rPr>
        <sz val="9"/>
        <color theme="1"/>
        <rFont val="Calibri"/>
        <family val="2"/>
      </rPr>
      <t>Registrert rekreasjonsfiske utgjør 880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</si>
  <si>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138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</si>
</sst>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4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65" fillId="0" borderId="0" xfId="0" applyFont="1"/>
    <xf numFmtId="0" fontId="65" fillId="0" borderId="87" xfId="0" applyFont="1" applyBorder="1"/>
    <xf numFmtId="0" fontId="65" fillId="0" borderId="80" xfId="0" applyFont="1" applyBorder="1"/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34" zoomScale="90" zoomScaleNormal="115" zoomScalePageLayoutView="90" workbookViewId="0">
      <selection activeCell="I41" sqref="I41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1" t="s">
        <v>88</v>
      </c>
      <c r="C2" s="442"/>
      <c r="D2" s="442"/>
      <c r="E2" s="442"/>
      <c r="F2" s="442"/>
      <c r="G2" s="442"/>
      <c r="H2" s="442"/>
      <c r="I2" s="442"/>
      <c r="J2" s="442"/>
      <c r="K2" s="443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6"/>
      <c r="C7" s="427"/>
      <c r="D7" s="427"/>
      <c r="E7" s="427"/>
      <c r="F7" s="427"/>
      <c r="G7" s="427"/>
      <c r="H7" s="427"/>
      <c r="I7" s="427"/>
      <c r="J7" s="427"/>
      <c r="K7" s="428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107</v>
      </c>
      <c r="G20" s="344" t="s">
        <v>108</v>
      </c>
      <c r="H20" s="344" t="s">
        <v>84</v>
      </c>
      <c r="I20" s="344" t="s">
        <v>72</v>
      </c>
      <c r="J20" s="345" t="s">
        <v>109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100</v>
      </c>
      <c r="G21" s="346">
        <f>G22+G23</f>
        <v>40897</v>
      </c>
      <c r="H21" s="346"/>
      <c r="I21" s="346">
        <f>I23+I22</f>
        <v>90012</v>
      </c>
      <c r="J21" s="347">
        <f>J23+J22</f>
        <v>46138.3819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>
        <v>130159</v>
      </c>
      <c r="F22" s="348">
        <v>99</v>
      </c>
      <c r="G22" s="348">
        <v>40606</v>
      </c>
      <c r="H22" s="348"/>
      <c r="I22" s="348">
        <f>E22-G22</f>
        <v>89553</v>
      </c>
      <c r="J22" s="349">
        <v>45487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>
        <v>750</v>
      </c>
      <c r="F23" s="350">
        <v>1</v>
      </c>
      <c r="G23" s="350">
        <v>291</v>
      </c>
      <c r="H23" s="350"/>
      <c r="I23" s="348">
        <f>E23-G23</f>
        <v>459</v>
      </c>
      <c r="J23" s="351">
        <v>651.38189999999997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3192</v>
      </c>
      <c r="G24" s="346">
        <f>G25+G31+G32</f>
        <v>217921</v>
      </c>
      <c r="H24" s="346"/>
      <c r="I24" s="346">
        <f>I25+I31+I32</f>
        <v>51009</v>
      </c>
      <c r="J24" s="347">
        <f>J25+J31+J32</f>
        <v>216846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2566</v>
      </c>
      <c r="G25" s="352">
        <f>G26+G27+G28+G29</f>
        <v>179268</v>
      </c>
      <c r="H25" s="352"/>
      <c r="I25" s="352">
        <f>I26+I27+I28+I29+I30</f>
        <v>32893</v>
      </c>
      <c r="J25" s="353">
        <f>J26+J27+J28+J29+J30</f>
        <v>174992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334</v>
      </c>
      <c r="G26" s="354">
        <v>47055</v>
      </c>
      <c r="H26" s="412">
        <v>292</v>
      </c>
      <c r="I26" s="354">
        <f>E26-G26+H26</f>
        <v>6298</v>
      </c>
      <c r="J26" s="355">
        <v>46746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573</v>
      </c>
      <c r="G27" s="354">
        <v>49440</v>
      </c>
      <c r="H27" s="412">
        <v>546</v>
      </c>
      <c r="I27" s="354">
        <f>E27-G27+H27</f>
        <v>3593</v>
      </c>
      <c r="J27" s="355">
        <v>47479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>
        <v>55564</v>
      </c>
      <c r="F28" s="354">
        <v>1133</v>
      </c>
      <c r="G28" s="354">
        <v>50643</v>
      </c>
      <c r="H28" s="412">
        <v>1272</v>
      </c>
      <c r="I28" s="354">
        <f>E28-G28+H28</f>
        <v>6193</v>
      </c>
      <c r="J28" s="355">
        <v>46694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>
        <v>33849</v>
      </c>
      <c r="F29" s="354">
        <v>526</v>
      </c>
      <c r="G29" s="354">
        <v>32130</v>
      </c>
      <c r="H29" s="411">
        <v>861</v>
      </c>
      <c r="I29" s="354">
        <f>E29-G29+H29</f>
        <v>2580</v>
      </c>
      <c r="J29" s="355">
        <v>34073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>
        <v>17200</v>
      </c>
      <c r="F30" s="354">
        <v>824</v>
      </c>
      <c r="G30" s="354">
        <f>SUM(H26:H29)</f>
        <v>2971</v>
      </c>
      <c r="H30" s="354"/>
      <c r="I30" s="354">
        <f t="shared" ref="I30:I31" si="0">E30-G30</f>
        <v>14229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>
        <v>34484</v>
      </c>
      <c r="F31" s="352">
        <v>314</v>
      </c>
      <c r="G31" s="352">
        <v>13580</v>
      </c>
      <c r="H31" s="352"/>
      <c r="I31" s="352">
        <f t="shared" si="0"/>
        <v>20904</v>
      </c>
      <c r="J31" s="353">
        <v>12734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312</v>
      </c>
      <c r="G32" s="352">
        <f>G33</f>
        <v>25073</v>
      </c>
      <c r="H32" s="352"/>
      <c r="I32" s="352">
        <f>I33+I34</f>
        <v>-2788</v>
      </c>
      <c r="J32" s="353">
        <f>J33</f>
        <v>29120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>
        <v>20185</v>
      </c>
      <c r="F33" s="354">
        <f>402-F37</f>
        <v>312</v>
      </c>
      <c r="G33" s="354">
        <f>28184-G37</f>
        <v>25073</v>
      </c>
      <c r="H33" s="410">
        <v>244</v>
      </c>
      <c r="I33" s="354">
        <f>E33-G33+H33</f>
        <v>-4644</v>
      </c>
      <c r="J33" s="355">
        <v>29120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>
        <v>2100</v>
      </c>
      <c r="F34" s="357">
        <v>98</v>
      </c>
      <c r="G34" s="357">
        <f>H33</f>
        <v>244</v>
      </c>
      <c r="H34" s="357"/>
      <c r="I34" s="357">
        <f>E34-G34</f>
        <v>1856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41">
        <v>4000</v>
      </c>
      <c r="E35" s="359">
        <v>4000</v>
      </c>
      <c r="F35" s="359">
        <v>52</v>
      </c>
      <c r="G35" s="359">
        <v>2591</v>
      </c>
      <c r="H35" s="359"/>
      <c r="I35" s="359">
        <f>E35-G35</f>
        <v>1409</v>
      </c>
      <c r="J35" s="360">
        <v>3148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>
        <v>687</v>
      </c>
      <c r="F36" s="333">
        <v>3</v>
      </c>
      <c r="G36" s="333">
        <v>395</v>
      </c>
      <c r="H36" s="333"/>
      <c r="I36" s="359">
        <f>E36-G36</f>
        <v>292</v>
      </c>
      <c r="J36" s="340">
        <v>377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32">
        <v>3000</v>
      </c>
      <c r="E37" s="333">
        <v>3000</v>
      </c>
      <c r="F37" s="333">
        <v>90</v>
      </c>
      <c r="G37" s="333">
        <v>3111</v>
      </c>
      <c r="H37" s="409"/>
      <c r="I37" s="359">
        <f>E37-G37</f>
        <v>-111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>
        <v>7000</v>
      </c>
      <c r="F38" s="333">
        <v>12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/>
      <c r="G39" s="333">
        <v>1</v>
      </c>
      <c r="H39" s="333"/>
      <c r="I39" s="359">
        <f t="shared" si="1"/>
        <v>-1</v>
      </c>
      <c r="J39" s="340"/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3449</v>
      </c>
      <c r="G40" s="199">
        <f>G21+G24+G35+G36+G37+G38+G39</f>
        <v>271916</v>
      </c>
      <c r="H40" s="199">
        <f>H26+H27+H28+H29+H33</f>
        <v>3215</v>
      </c>
      <c r="I40" s="199">
        <f>I21+I24+I35+I36+I37+I38+I39</f>
        <v>142610</v>
      </c>
      <c r="J40" s="211">
        <f>J21+J24+J35+J36+J37+J38+J39</f>
        <v>273509.38189999998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110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6" t="s">
        <v>1</v>
      </c>
      <c r="C47" s="427"/>
      <c r="D47" s="427"/>
      <c r="E47" s="427"/>
      <c r="F47" s="427"/>
      <c r="G47" s="427"/>
      <c r="H47" s="427"/>
      <c r="I47" s="427"/>
      <c r="J47" s="427"/>
      <c r="K47" s="428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13" t="s">
        <v>2</v>
      </c>
      <c r="D49" s="414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20</v>
      </c>
      <c r="F56" s="196" t="str">
        <f>G20</f>
        <v>LANDET KVANTUM T.O.M UKE 20</v>
      </c>
      <c r="G56" s="196" t="str">
        <f>I20</f>
        <v>RESTKVOTER</v>
      </c>
      <c r="H56" s="197" t="str">
        <f>J20</f>
        <v>LANDET KVANTUM T.O.M. UKE 20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33"/>
      <c r="E57" s="365">
        <v>49</v>
      </c>
      <c r="F57" s="365">
        <v>254</v>
      </c>
      <c r="G57" s="438"/>
      <c r="H57" s="242">
        <v>259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4"/>
      <c r="E58" s="366">
        <v>142</v>
      </c>
      <c r="F58" s="366">
        <v>619</v>
      </c>
      <c r="G58" s="439"/>
      <c r="H58" s="324">
        <v>286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5"/>
      <c r="E59" s="367"/>
      <c r="F59" s="367">
        <v>29</v>
      </c>
      <c r="G59" s="440"/>
      <c r="H59" s="325">
        <v>46.589300000000001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3.1080999999999999</v>
      </c>
      <c r="F60" s="369">
        <f>F61+F62+F63</f>
        <v>46</v>
      </c>
      <c r="G60" s="369">
        <f>D60-F60</f>
        <v>7054</v>
      </c>
      <c r="H60" s="370">
        <f>H61+H62+H63</f>
        <v>29.4587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3.1080999999999999</v>
      </c>
      <c r="F61" s="235">
        <v>14</v>
      </c>
      <c r="G61" s="235"/>
      <c r="H61" s="237">
        <v>7.4587000000000003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/>
      <c r="F62" s="235">
        <v>16</v>
      </c>
      <c r="G62" s="235"/>
      <c r="H62" s="237">
        <v>10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/>
      <c r="F63" s="241">
        <v>16</v>
      </c>
      <c r="G63" s="241"/>
      <c r="H63" s="237">
        <v>12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1.1148</v>
      </c>
      <c r="F65" s="243">
        <v>8</v>
      </c>
      <c r="G65" s="243"/>
      <c r="H65" s="307">
        <v>12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195.22290000000001</v>
      </c>
      <c r="F66" s="312">
        <f>F57+F58+F59+F60+F64+F65</f>
        <v>956.75220000000002</v>
      </c>
      <c r="G66" s="203">
        <f>D66-F66</f>
        <v>11268.247799999999</v>
      </c>
      <c r="H66" s="211">
        <f>H57+H58+H59+H60+H64+H65</f>
        <v>633.51990000000001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6"/>
      <c r="D67" s="436"/>
      <c r="E67" s="436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6" t="s">
        <v>1</v>
      </c>
      <c r="C72" s="427"/>
      <c r="D72" s="427"/>
      <c r="E72" s="427"/>
      <c r="F72" s="427"/>
      <c r="G72" s="427"/>
      <c r="H72" s="427"/>
      <c r="I72" s="427"/>
      <c r="J72" s="427"/>
      <c r="K72" s="428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1" t="s">
        <v>2</v>
      </c>
      <c r="D74" s="422"/>
      <c r="E74" s="421" t="s">
        <v>20</v>
      </c>
      <c r="F74" s="429"/>
      <c r="G74" s="421" t="s">
        <v>21</v>
      </c>
      <c r="H74" s="422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7" t="s">
        <v>97</v>
      </c>
      <c r="D80" s="437"/>
      <c r="E80" s="437"/>
      <c r="F80" s="437"/>
      <c r="G80" s="437"/>
      <c r="H80" s="437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7"/>
      <c r="D81" s="437"/>
      <c r="E81" s="437"/>
      <c r="F81" s="437"/>
      <c r="G81" s="437"/>
      <c r="H81" s="437"/>
      <c r="I81" s="265"/>
      <c r="J81" s="265"/>
      <c r="K81" s="262"/>
      <c r="L81" s="265"/>
      <c r="M81" s="119"/>
    </row>
    <row r="82" spans="1:13" ht="14.1" customHeight="1" x14ac:dyDescent="0.25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20</v>
      </c>
      <c r="G84" s="196" t="str">
        <f>G20</f>
        <v>LANDET KVANTUM T.O.M UKE 20</v>
      </c>
      <c r="H84" s="196" t="str">
        <f>I20</f>
        <v>RESTKVOTER</v>
      </c>
      <c r="I84" s="197" t="str">
        <f>J20</f>
        <v>LANDET KVANTUM T.O.M. UKE 20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40</v>
      </c>
      <c r="G85" s="346">
        <f>G86+G87</f>
        <v>30977</v>
      </c>
      <c r="H85" s="346">
        <f>H86+H87</f>
        <v>19324</v>
      </c>
      <c r="I85" s="347">
        <f>I86+I87</f>
        <v>29386.217499999999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>
        <v>49551</v>
      </c>
      <c r="F86" s="348">
        <v>37</v>
      </c>
      <c r="G86" s="348">
        <v>30724</v>
      </c>
      <c r="H86" s="348">
        <f>E86-G86</f>
        <v>18827</v>
      </c>
      <c r="I86" s="349">
        <v>29128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>
        <v>750</v>
      </c>
      <c r="F87" s="350">
        <v>3</v>
      </c>
      <c r="G87" s="350">
        <v>253</v>
      </c>
      <c r="H87" s="350">
        <f>E87-G87</f>
        <v>497</v>
      </c>
      <c r="I87" s="351">
        <v>258.21749999999997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>F89+F94+F95</f>
        <v>1132</v>
      </c>
      <c r="G88" s="346">
        <f t="shared" si="2"/>
        <v>27366</v>
      </c>
      <c r="H88" s="346">
        <f>H89+H94+H95</f>
        <v>50059</v>
      </c>
      <c r="I88" s="347">
        <f t="shared" si="2"/>
        <v>31309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>F90+F91+F92+F93</f>
        <v>783</v>
      </c>
      <c r="G89" s="352">
        <f t="shared" si="3"/>
        <v>18943</v>
      </c>
      <c r="H89" s="352">
        <f>H90+H91+H92+H93</f>
        <v>38643</v>
      </c>
      <c r="I89" s="353">
        <f t="shared" si="3"/>
        <v>24079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72</v>
      </c>
      <c r="G90" s="354">
        <v>3040</v>
      </c>
      <c r="H90" s="354">
        <f t="shared" ref="H90:H96" si="4">E90-G90</f>
        <v>14616</v>
      </c>
      <c r="I90" s="355">
        <v>3430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208</v>
      </c>
      <c r="G91" s="354">
        <v>4912</v>
      </c>
      <c r="H91" s="354">
        <f t="shared" si="4"/>
        <v>11542</v>
      </c>
      <c r="I91" s="355">
        <v>6224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>
        <v>17916</v>
      </c>
      <c r="F92" s="354">
        <v>312</v>
      </c>
      <c r="G92" s="354">
        <v>6954</v>
      </c>
      <c r="H92" s="354">
        <f t="shared" si="4"/>
        <v>10962</v>
      </c>
      <c r="I92" s="355">
        <v>7381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>
        <v>5560</v>
      </c>
      <c r="F93" s="354">
        <v>191</v>
      </c>
      <c r="G93" s="354">
        <v>4037</v>
      </c>
      <c r="H93" s="354">
        <f t="shared" si="4"/>
        <v>1523</v>
      </c>
      <c r="I93" s="355">
        <v>7044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>
        <v>13273</v>
      </c>
      <c r="F94" s="352">
        <v>330</v>
      </c>
      <c r="G94" s="352">
        <v>7313</v>
      </c>
      <c r="H94" s="352">
        <f t="shared" si="4"/>
        <v>5960</v>
      </c>
      <c r="I94" s="353">
        <v>5774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>
        <v>6566</v>
      </c>
      <c r="F95" s="363">
        <v>19</v>
      </c>
      <c r="G95" s="363">
        <v>1110</v>
      </c>
      <c r="H95" s="363">
        <f t="shared" si="4"/>
        <v>5456</v>
      </c>
      <c r="I95" s="364">
        <v>1456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>
        <v>309</v>
      </c>
      <c r="F96" s="359"/>
      <c r="G96" s="359">
        <v>25.512599999999999</v>
      </c>
      <c r="H96" s="359">
        <f t="shared" si="4"/>
        <v>283.48739999999998</v>
      </c>
      <c r="I96" s="360">
        <v>25.129799999999999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>
        <v>300</v>
      </c>
      <c r="F97" s="333"/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>F85+F88+F96+F97+F98</f>
        <v>1172</v>
      </c>
      <c r="G99" s="226">
        <f t="shared" si="6"/>
        <v>58668.512600000002</v>
      </c>
      <c r="H99" s="226">
        <f>H85+H88+H96+H97+H98</f>
        <v>69666.487399999998</v>
      </c>
      <c r="I99" s="200">
        <f t="shared" si="6"/>
        <v>61020.347300000001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106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6" t="s">
        <v>1</v>
      </c>
      <c r="C107" s="427"/>
      <c r="D107" s="427"/>
      <c r="E107" s="427"/>
      <c r="F107" s="427"/>
      <c r="G107" s="427"/>
      <c r="H107" s="427"/>
      <c r="I107" s="427"/>
      <c r="J107" s="427"/>
      <c r="K107" s="428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20</v>
      </c>
      <c r="G118" s="196" t="str">
        <f>G20</f>
        <v>LANDET KVANTUM T.O.M UKE 20</v>
      </c>
      <c r="H118" s="196" t="str">
        <f>I20</f>
        <v>RESTKVOTER</v>
      </c>
      <c r="I118" s="197" t="str">
        <f>J20</f>
        <v>LANDET KVANTUM T.O.M. UKE 20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27</v>
      </c>
      <c r="G119" s="365">
        <f>G120+G121+G122</f>
        <v>19829</v>
      </c>
      <c r="H119" s="365">
        <f>D119-G119</f>
        <v>28728</v>
      </c>
      <c r="I119" s="375">
        <f>I120+I121+I122</f>
        <v>14772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>
        <v>39955</v>
      </c>
      <c r="F120" s="377">
        <v>15</v>
      </c>
      <c r="G120" s="377">
        <v>15999</v>
      </c>
      <c r="H120" s="377">
        <f t="shared" ref="H120:H126" si="7">E120-G120</f>
        <v>23956</v>
      </c>
      <c r="I120" s="378">
        <v>10868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>
        <v>9140</v>
      </c>
      <c r="F121" s="377">
        <v>12</v>
      </c>
      <c r="G121" s="377">
        <v>3830</v>
      </c>
      <c r="H121" s="377">
        <f t="shared" si="7"/>
        <v>5310</v>
      </c>
      <c r="I121" s="378">
        <v>3904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>
        <v>31815</v>
      </c>
      <c r="F123" s="309">
        <v>1995</v>
      </c>
      <c r="G123" s="309">
        <v>6210</v>
      </c>
      <c r="H123" s="308">
        <f t="shared" si="7"/>
        <v>25605</v>
      </c>
      <c r="I123" s="310">
        <v>12413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668</v>
      </c>
      <c r="G124" s="384">
        <f>G133+G130+G125</f>
        <v>24448</v>
      </c>
      <c r="H124" s="384">
        <f t="shared" si="7"/>
        <v>26980</v>
      </c>
      <c r="I124" s="385">
        <f>I125+I130+I133</f>
        <v>32913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600</v>
      </c>
      <c r="G125" s="387">
        <f>G126+G127+G129+G128</f>
        <v>18519</v>
      </c>
      <c r="H125" s="387">
        <f t="shared" si="7"/>
        <v>19731</v>
      </c>
      <c r="I125" s="388">
        <f>I126+I127+I128+I129</f>
        <v>26190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>
        <v>12070</v>
      </c>
      <c r="F126" s="390">
        <v>50</v>
      </c>
      <c r="G126" s="390">
        <v>2918</v>
      </c>
      <c r="H126" s="390">
        <f t="shared" si="7"/>
        <v>9152</v>
      </c>
      <c r="I126" s="391">
        <v>3485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>
        <v>10860</v>
      </c>
      <c r="F127" s="390">
        <v>64</v>
      </c>
      <c r="G127" s="390">
        <v>4720</v>
      </c>
      <c r="H127" s="390">
        <f>E127-G127</f>
        <v>6140</v>
      </c>
      <c r="I127" s="391">
        <v>7025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>
        <v>9306</v>
      </c>
      <c r="F128" s="390">
        <v>203</v>
      </c>
      <c r="G128" s="390">
        <v>5141</v>
      </c>
      <c r="H128" s="390">
        <f t="shared" ref="H128:H134" si="8">E128-G128</f>
        <v>4165</v>
      </c>
      <c r="I128" s="391">
        <v>7956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>
        <v>6014</v>
      </c>
      <c r="F129" s="390">
        <v>283</v>
      </c>
      <c r="G129" s="390">
        <v>5740</v>
      </c>
      <c r="H129" s="390">
        <f t="shared" si="8"/>
        <v>274</v>
      </c>
      <c r="I129" s="391">
        <v>7724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2</v>
      </c>
      <c r="G130" s="393">
        <v>3623</v>
      </c>
      <c r="H130" s="393">
        <f t="shared" si="8"/>
        <v>2447</v>
      </c>
      <c r="I130" s="394">
        <v>3748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>
        <v>5570</v>
      </c>
      <c r="F131" s="395">
        <v>2</v>
      </c>
      <c r="G131" s="395">
        <v>3620</v>
      </c>
      <c r="H131" s="395">
        <f t="shared" si="8"/>
        <v>1950</v>
      </c>
      <c r="I131" s="396">
        <v>3704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3</v>
      </c>
      <c r="H132" s="395">
        <f t="shared" si="8"/>
        <v>497</v>
      </c>
      <c r="I132" s="396">
        <f>I130-I131</f>
        <v>44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>
        <v>7108</v>
      </c>
      <c r="F133" s="398">
        <v>66</v>
      </c>
      <c r="G133" s="398">
        <v>2306</v>
      </c>
      <c r="H133" s="398">
        <f t="shared" si="8"/>
        <v>4802</v>
      </c>
      <c r="I133" s="399">
        <v>2975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>
        <v>132</v>
      </c>
      <c r="F134" s="373"/>
      <c r="G134" s="373">
        <v>5.1044999999999998</v>
      </c>
      <c r="H134" s="373">
        <f t="shared" si="8"/>
        <v>126.8955</v>
      </c>
      <c r="I134" s="400">
        <v>5.2427999999999999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>
        <v>2000</v>
      </c>
      <c r="F135" s="309">
        <v>7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/>
      <c r="G137" s="243">
        <v>7</v>
      </c>
      <c r="H137" s="243">
        <f>E137-G137</f>
        <v>-7</v>
      </c>
      <c r="I137" s="307">
        <v>12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2697</v>
      </c>
      <c r="G138" s="203">
        <f>G119+G123+G124+G134+G135+G136+G137</f>
        <v>52569.284500000002</v>
      </c>
      <c r="H138" s="203">
        <f>E138-G138</f>
        <v>82650.715499999991</v>
      </c>
      <c r="I138" s="211">
        <f>I119+I123+I124+I134+I135+I136+I137</f>
        <v>62115.2428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13" t="s">
        <v>2</v>
      </c>
      <c r="D148" s="414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20</v>
      </c>
      <c r="F157" s="70" t="str">
        <f>G20</f>
        <v>LANDET KVANTUM T.O.M UKE 20</v>
      </c>
      <c r="G157" s="70" t="str">
        <f>I20</f>
        <v>RESTKVOTER</v>
      </c>
      <c r="H157" s="93" t="str">
        <f>J20</f>
        <v>LANDET KVANTUM T.O.M. UKE 20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285</v>
      </c>
      <c r="F158" s="185">
        <v>1014</v>
      </c>
      <c r="G158" s="185">
        <f>D158-F158</f>
        <v>16463</v>
      </c>
      <c r="H158" s="223">
        <v>1599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>
        <v>3</v>
      </c>
      <c r="F159" s="185">
        <v>5</v>
      </c>
      <c r="G159" s="185">
        <f>D159-F159</f>
        <v>95</v>
      </c>
      <c r="H159" s="223">
        <v>5.7329999999999997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288</v>
      </c>
      <c r="F161" s="187">
        <f>SUM(F158:F160)</f>
        <v>1019</v>
      </c>
      <c r="G161" s="187">
        <f>D161-F161</f>
        <v>16581</v>
      </c>
      <c r="H161" s="210">
        <f>SUM(H158:H160)</f>
        <v>1604.7329999999999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18" t="s">
        <v>1</v>
      </c>
      <c r="C164" s="419"/>
      <c r="D164" s="419"/>
      <c r="E164" s="419"/>
      <c r="F164" s="419"/>
      <c r="G164" s="419"/>
      <c r="H164" s="419"/>
      <c r="I164" s="419"/>
      <c r="J164" s="419"/>
      <c r="K164" s="420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13" t="s">
        <v>2</v>
      </c>
      <c r="D166" s="414"/>
      <c r="E166" s="413" t="s">
        <v>56</v>
      </c>
      <c r="F166" s="414"/>
      <c r="G166" s="413" t="s">
        <v>57</v>
      </c>
      <c r="H166" s="414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5" t="s">
        <v>8</v>
      </c>
      <c r="C175" s="416"/>
      <c r="D175" s="416"/>
      <c r="E175" s="416"/>
      <c r="F175" s="416"/>
      <c r="G175" s="416"/>
      <c r="H175" s="416"/>
      <c r="I175" s="416"/>
      <c r="J175" s="416"/>
      <c r="K175" s="417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20</v>
      </c>
      <c r="G177" s="70" t="str">
        <f>G20</f>
        <v>LANDET KVANTUM T.O.M UKE 20</v>
      </c>
      <c r="H177" s="70" t="str">
        <f>I20</f>
        <v>RESTKVOTER</v>
      </c>
      <c r="I177" s="93" t="str">
        <f>J20</f>
        <v>LANDET KVANTUM T.O.M. UKE 20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808</v>
      </c>
      <c r="G178" s="316">
        <f t="shared" si="10"/>
        <v>25298.184300000001</v>
      </c>
      <c r="H178" s="316">
        <f t="shared" si="10"/>
        <v>14581.815699999999</v>
      </c>
      <c r="I178" s="321">
        <f t="shared" si="10"/>
        <v>15348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>
        <v>678</v>
      </c>
      <c r="G179" s="314">
        <v>21696</v>
      </c>
      <c r="H179" s="314">
        <f>E179-G179</f>
        <v>3839</v>
      </c>
      <c r="I179" s="319">
        <v>11798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/>
      <c r="G180" s="314">
        <v>2102.1842999999999</v>
      </c>
      <c r="H180" s="314">
        <f t="shared" ref="H180:H182" si="11">E180-G180</f>
        <v>4543.8157000000001</v>
      </c>
      <c r="I180" s="319">
        <v>1184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41</v>
      </c>
      <c r="G181" s="314">
        <v>912</v>
      </c>
      <c r="H181" s="314">
        <f t="shared" si="11"/>
        <v>882</v>
      </c>
      <c r="I181" s="319">
        <v>1850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5905</v>
      </c>
      <c r="F182" s="314">
        <v>89</v>
      </c>
      <c r="G182" s="314">
        <v>588</v>
      </c>
      <c r="H182" s="314">
        <f t="shared" si="11"/>
        <v>5317</v>
      </c>
      <c r="I182" s="319">
        <v>516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>
        <v>307</v>
      </c>
      <c r="G183" s="315">
        <v>2118</v>
      </c>
      <c r="H183" s="315">
        <f>E183-G183</f>
        <v>3382</v>
      </c>
      <c r="I183" s="320">
        <v>1417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11</v>
      </c>
      <c r="G184" s="316">
        <f>G185+G186</f>
        <v>2942</v>
      </c>
      <c r="H184" s="316">
        <f>E184-G184</f>
        <v>5058</v>
      </c>
      <c r="I184" s="321">
        <f>I185+I186</f>
        <v>1516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/>
      <c r="G185" s="314">
        <v>1345</v>
      </c>
      <c r="H185" s="314"/>
      <c r="I185" s="319">
        <v>837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11</v>
      </c>
      <c r="G186" s="317">
        <v>1597</v>
      </c>
      <c r="H186" s="317"/>
      <c r="I186" s="322">
        <v>679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7.0448000000000004</v>
      </c>
      <c r="H187" s="318">
        <f>E187-G187</f>
        <v>2.9551999999999996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/>
      <c r="G188" s="315">
        <v>12</v>
      </c>
      <c r="H188" s="315">
        <f>D188-G188</f>
        <v>-12</v>
      </c>
      <c r="I188" s="320">
        <v>26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1126</v>
      </c>
      <c r="G189" s="203">
        <f>G178+G183+G184+G187+G188</f>
        <v>30377.2291</v>
      </c>
      <c r="H189" s="203">
        <f>H178+H183+H184+H187+H188</f>
        <v>23012.7709</v>
      </c>
      <c r="I189" s="200">
        <f>I178+I183+I184+I187+I188</f>
        <v>18307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18" t="s">
        <v>1</v>
      </c>
      <c r="C194" s="419"/>
      <c r="D194" s="419"/>
      <c r="E194" s="419"/>
      <c r="F194" s="419"/>
      <c r="G194" s="419"/>
      <c r="H194" s="419"/>
      <c r="I194" s="419"/>
      <c r="J194" s="419"/>
      <c r="K194" s="420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13" t="s">
        <v>2</v>
      </c>
      <c r="D196" s="414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5" t="s">
        <v>8</v>
      </c>
      <c r="C204" s="416"/>
      <c r="D204" s="416"/>
      <c r="E204" s="416"/>
      <c r="F204" s="416"/>
      <c r="G204" s="416"/>
      <c r="H204" s="416"/>
      <c r="I204" s="416"/>
      <c r="J204" s="416"/>
      <c r="K204" s="417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20</v>
      </c>
      <c r="F206" s="70" t="str">
        <f>G20</f>
        <v>LANDET KVANTUM T.O.M UKE 20</v>
      </c>
      <c r="G206" s="70" t="str">
        <f>I20</f>
        <v>RESTKVOTER</v>
      </c>
      <c r="H206" s="93" t="str">
        <f>J20</f>
        <v>LANDET KVANTUM T.O.M. UKE 20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13</v>
      </c>
      <c r="F207" s="185">
        <v>435</v>
      </c>
      <c r="G207" s="185"/>
      <c r="H207" s="223">
        <v>672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20</v>
      </c>
      <c r="F208" s="185">
        <v>1212</v>
      </c>
      <c r="G208" s="185"/>
      <c r="H208" s="223">
        <v>1012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3.5941000000000001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2</v>
      </c>
      <c r="F210" s="186">
        <v>4</v>
      </c>
      <c r="G210" s="186"/>
      <c r="H210" s="224">
        <v>0.68010000000000004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35</v>
      </c>
      <c r="F211" s="187">
        <f>SUM(F207:F210)</f>
        <v>1654.5941</v>
      </c>
      <c r="G211" s="187">
        <f>D211-F211</f>
        <v>4630.4058999999997</v>
      </c>
      <c r="H211" s="210">
        <f>H207+H208+H209+H210</f>
        <v>1684.6801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20
&amp;"-,Normal"&amp;11(iht. motatte landings- og sluttsedler fra fiskesalgslagene; alle tallstørrelser i hele tonn)&amp;R23.05.2017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UKE_20_2017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2017-05-23T06:45:59Z</cp:lastPrinted>
  <dcterms:created xsi:type="dcterms:W3CDTF">2011-07-06T12:13:20Z</dcterms:created>
  <dcterms:modified xsi:type="dcterms:W3CDTF">2017-05-23T06:51:45Z</dcterms:modified>
</cp:coreProperties>
</file>