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33_2016" sheetId="1" r:id="rId1"/>
  </sheets>
  <definedNames>
    <definedName name="Z_14D440E4_F18A_4F78_9989_38C1B133222D_.wvu.Cols" localSheetId="0" hidden="1">UKE_33_2016!#REF!</definedName>
    <definedName name="Z_14D440E4_F18A_4F78_9989_38C1B133222D_.wvu.PrintArea" localSheetId="0" hidden="1">UKE_33_2016!$B$1:$M$213</definedName>
    <definedName name="Z_14D440E4_F18A_4F78_9989_38C1B133222D_.wvu.Rows" localSheetId="0" hidden="1">UKE_33_2016!$325:$1048576,UKE_33_2016!$214:$324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 l="1"/>
  <c r="G21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<sst xmlns="http://schemas.openxmlformats.org/spreadsheetml/2006/main" count="226" uniqueCount="109">
  <si>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</si>
  <si>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</si>
  <si>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</si>
  <si>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</si>
  <si>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</si>
  <si>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</si>
  <si>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</si>
  <si>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</si>
  <si>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</si>
  <si>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</si>
  <si>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</si>
  <si>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</si>
  <si>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</si>
  <si>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</si>
  <si>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</si>
  <si>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</si>
  <si>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</si>
  <si>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</si>
  <si>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</si>
  <si>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</si>
  <si>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</si>
  <si>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</si>
  <si>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</si>
  <si>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</si>
  <si>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</si>
  <si>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</si>
  <si>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</si>
  <si>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</si>
  <si>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</si>
  <si>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</si>
  <si>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</si>
  <si>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</si>
  <si>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</si>
  <si>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</si>
  <si>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</si>
  <si>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</si>
  <si>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</si>
  <si>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</si>
  <si>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</si>
  <si>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</si>
  <si>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</si>
  <si>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</si>
  <si>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</si>
  <si>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</si>
  <si>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</si>
  <si>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</si>
  <si>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</si>
  <si>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</si>
  <si>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</si>
  <si>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</si>
  <si>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</si>
  <si>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</si>
  <si>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</si>
  <si>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</si>
  <si>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</si>
  <si>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</si>
  <si>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</si>
  <si>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</si>
  <si>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</si>
  <si>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</si>
  <si>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</si>
  <si>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</si>
  <si>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</si>
  <si>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</si>
  <si>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</si>
  <si>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</si>
  <si>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</si>
  <si>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</si>
  <si>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</si>
  <si>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</si>
  <si>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</si>
  <si>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</si>
  <si>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</si>
  <si>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</si>
  <si>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</si>
  <si>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</si>
  <si>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</si>
  <si>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</si>
  <si>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</si>
  <si>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</si>
  <si>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</si>
  <si>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</si>
  <si>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</si>
  <si>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</si>
  <si>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</si>
  <si>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</si>
  <si>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</si>
  <si>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</si>
  <si>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</si>
  <si>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</si>
  <si>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</si>
  <si>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</si>
  <si>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</si>
  <si>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</si>
  <si>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</si>
  <si>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</si>
  <si>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</si>
  <si>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</si>
  <si>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</si>
  <si>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</si>
  <si>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</si>
  <si>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</si>
  <si>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</si>
  <si>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t>LANDET KVANTUM UKE 33</t>
  </si>
  <si>
    <t>LANDET KVANTUM T.O.M UKE 33</t>
  </si>
  <si>
    <t>LANDET KVANTUM T.O.M. UKE 33 2015</t>
  </si>
  <si>
    <r>
      <t xml:space="preserve">3 </t>
    </r>
    <r>
      <rPr>
        <sz val="9"/>
        <color theme="1"/>
        <rFont val="Calibri"/>
        <family val="2"/>
      </rPr>
      <t>Registrert rekreasjonsfiske utgjør 1072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</si>
  <si>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</si>
  <si>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361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</si>
</sst>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85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0">
        <v>130856</v>
      </c>
      <c r="G10" s="172" t="s">
        <v>26</v>
      </c>
      <c r="H10" s="270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1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87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69" t="s">
        <v>97</v>
      </c>
      <c r="F20" s="207" t="s">
        <v>103</v>
      </c>
      <c r="G20" s="207" t="s">
        <v>104</v>
      </c>
      <c r="H20" s="207" t="s">
        <v>98</v>
      </c>
      <c r="I20" s="207" t="s">
        <v>74</v>
      </c>
      <c r="J20" s="208" t="s">
        <v>105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3617.2606000000001</v>
      </c>
      <c r="G21" s="250">
        <f>G22+G23</f>
        <v>71922.09139999999</v>
      </c>
      <c r="H21" s="250"/>
      <c r="I21" s="250">
        <f>I23+I22</f>
        <v>59885.908600000002</v>
      </c>
      <c r="J21" s="257">
        <f>J23+J22</f>
        <v>62891.858099999998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2">
        <v>130106</v>
      </c>
      <c r="E22" s="254">
        <v>131058</v>
      </c>
      <c r="F22" s="254">
        <v>3617.2606000000001</v>
      </c>
      <c r="G22" s="254">
        <v>71152.493799999997</v>
      </c>
      <c r="H22" s="254"/>
      <c r="I22" s="254">
        <f>E22-G22</f>
        <v>59905.506200000003</v>
      </c>
      <c r="J22" s="258">
        <v>61919.764999999999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3">
        <v>750</v>
      </c>
      <c r="E23" s="255">
        <v>750</v>
      </c>
      <c r="F23" s="255"/>
      <c r="G23" s="255">
        <v>769.59760000000006</v>
      </c>
      <c r="H23" s="255"/>
      <c r="I23" s="255">
        <f>E23-G23</f>
        <v>-19.597600000000057</v>
      </c>
      <c r="J23" s="259">
        <v>972.09310000000005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743.78219999999999</v>
      </c>
      <c r="G24" s="250">
        <f>G25+G31+G32</f>
        <v>228325.52484999999</v>
      </c>
      <c r="H24" s="250"/>
      <c r="I24" s="250">
        <f>I25+I31+I32</f>
        <v>30778.475150000002</v>
      </c>
      <c r="J24" s="257">
        <f>J25+J31+J32</f>
        <v>241837.80414999998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673.34709999999995</v>
      </c>
      <c r="G25" s="251">
        <f>G26+G27+G28+G29</f>
        <v>183340.55314999999</v>
      </c>
      <c r="H25" s="251"/>
      <c r="I25" s="251">
        <f>I26+I27+I28+I29+I30</f>
        <v>16854.44685</v>
      </c>
      <c r="J25" s="260">
        <f>J26+J27+J28+J29+J30</f>
        <v>200363.05914999999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7">
        <v>52313</v>
      </c>
      <c r="E26" s="246">
        <v>46287</v>
      </c>
      <c r="F26" s="246">
        <v>67.580699999999993</v>
      </c>
      <c r="G26" s="246">
        <v>47731.353000000003</v>
      </c>
      <c r="H26" s="246">
        <v>922</v>
      </c>
      <c r="I26" s="246">
        <f>E26-G26+H26</f>
        <v>-522.35300000000279</v>
      </c>
      <c r="J26" s="248">
        <v>62056.029300000002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7">
        <v>50250</v>
      </c>
      <c r="E27" s="246">
        <v>49199</v>
      </c>
      <c r="F27" s="246">
        <v>166.3203</v>
      </c>
      <c r="G27" s="246">
        <v>49407.917399999998</v>
      </c>
      <c r="H27" s="246">
        <v>1344</v>
      </c>
      <c r="I27" s="246">
        <f>E27-G27+H27</f>
        <v>1135.0826000000015</v>
      </c>
      <c r="J27" s="248">
        <v>53014.944799999997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7">
        <v>51915</v>
      </c>
      <c r="E28" s="246">
        <v>54568</v>
      </c>
      <c r="F28" s="246">
        <v>313.1225</v>
      </c>
      <c r="G28" s="246">
        <v>50112.433850000001</v>
      </c>
      <c r="H28" s="246">
        <v>2300</v>
      </c>
      <c r="I28" s="246">
        <f>E28-G28+H28</f>
        <v>6755.5661499999987</v>
      </c>
      <c r="J28" s="248">
        <v>50570.719349999999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7">
        <v>34717</v>
      </c>
      <c r="E29" s="246">
        <v>34829</v>
      </c>
      <c r="F29" s="246">
        <v>126.3236</v>
      </c>
      <c r="G29" s="246">
        <v>36088.848899999997</v>
      </c>
      <c r="H29" s="246">
        <v>1478</v>
      </c>
      <c r="I29" s="246">
        <f>E29-G29+H29</f>
        <v>218.15110000000277</v>
      </c>
      <c r="J29" s="248">
        <v>34721.365700000002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7">
        <v>17200</v>
      </c>
      <c r="E30" s="246">
        <v>15312</v>
      </c>
      <c r="F30" s="246">
        <v>517</v>
      </c>
      <c r="G30" s="246">
        <f>H26+H27+H28+H29</f>
        <v>6044</v>
      </c>
      <c r="H30" s="246"/>
      <c r="I30" s="246">
        <f>E30-G30</f>
        <v>9268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14.413500000000001</v>
      </c>
      <c r="G31" s="251">
        <v>17969.723699999999</v>
      </c>
      <c r="H31" s="251"/>
      <c r="I31" s="251">
        <f>E31-G31</f>
        <v>15906.276300000001</v>
      </c>
      <c r="J31" s="260">
        <v>15281.6299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56.021600000000007</v>
      </c>
      <c r="G32" s="251">
        <f>G33</f>
        <v>27015.248</v>
      </c>
      <c r="H32" s="251"/>
      <c r="I32" s="251">
        <f>I33+I34</f>
        <v>-1982.2479999999996</v>
      </c>
      <c r="J32" s="260">
        <f>J33</f>
        <v>26193.115099999999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7">
        <v>23149</v>
      </c>
      <c r="E33" s="246">
        <v>22933</v>
      </c>
      <c r="F33" s="246">
        <f>64.0216
-F37</f>
        <v>56.021600000000007</v>
      </c>
      <c r="G33" s="246">
        <f>29389.248-G37</f>
        <v>27015.248</v>
      </c>
      <c r="H33" s="246">
        <v>705</v>
      </c>
      <c r="I33" s="246">
        <f>E33-G33+H33</f>
        <v>-3377.2479999999996</v>
      </c>
      <c r="J33" s="248">
        <v>26193.115099999999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8">
        <v>2100</v>
      </c>
      <c r="E34" s="256">
        <v>2100</v>
      </c>
      <c r="F34" s="256">
        <v>45</v>
      </c>
      <c r="G34" s="256">
        <f>H33</f>
        <v>705</v>
      </c>
      <c r="H34" s="256"/>
      <c r="I34" s="256">
        <f t="shared" ref="I34:I39" si="0">E34-G34</f>
        <v>1395</v>
      </c>
      <c r="J34" s="356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242">
        <v>4000</v>
      </c>
      <c r="E35" s="247">
        <v>4000</v>
      </c>
      <c r="F35" s="247"/>
      <c r="G35" s="247">
        <v>3297.1520500000001</v>
      </c>
      <c r="H35" s="247"/>
      <c r="I35" s="247">
        <f t="shared" si="0"/>
        <v>702.84794999999986</v>
      </c>
      <c r="J35" s="24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242">
        <v>3000</v>
      </c>
      <c r="E37" s="247">
        <v>3000</v>
      </c>
      <c r="F37" s="247">
        <v>8</v>
      </c>
      <c r="G37" s="247">
        <v>2374</v>
      </c>
      <c r="H37" s="247"/>
      <c r="I37" s="247">
        <f t="shared" si="0"/>
        <v>626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242">
        <v>7000</v>
      </c>
      <c r="E38" s="247">
        <v>7000</v>
      </c>
      <c r="F38" s="247">
        <v>6.7328999999999999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1</v>
      </c>
      <c r="G39" s="247">
        <v>544.10820000001695</v>
      </c>
      <c r="H39" s="247"/>
      <c r="I39" s="247">
        <f t="shared" si="0"/>
        <v>-544.10820000001695</v>
      </c>
      <c r="J39" s="249">
        <v>558.53519999998389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4376.7757000000001</v>
      </c>
      <c r="G40" s="210">
        <f>G21+G24+G35+G36+G37+G38+G39</f>
        <v>313840.71389999997</v>
      </c>
      <c r="H40" s="210">
        <f>H26+H27+H28+H29+H33</f>
        <v>6749</v>
      </c>
      <c r="I40" s="210">
        <f>I21+I24+I35+I36+I37+I38+I39</f>
        <v>91778.286099999983</v>
      </c>
      <c r="J40" s="222">
        <f>J21+J24+J35+J36+J37+J38+J39</f>
        <v>315408.23749999999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100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106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4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4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4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4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5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33</v>
      </c>
      <c r="F56" s="207" t="str">
        <f>G20</f>
        <v>LANDET KVANTUM T.O.M UKE 33</v>
      </c>
      <c r="G56" s="207" t="str">
        <f>I20</f>
        <v>RESTKVOTER</v>
      </c>
      <c r="H56" s="208" t="str">
        <f>J20</f>
        <v>LANDET KVANTUM T.O.M. UKE 33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57">
        <v>15.6739</v>
      </c>
      <c r="F57" s="357">
        <v>929.12990000000002</v>
      </c>
      <c r="G57" s="386"/>
      <c r="H57" s="359">
        <v>832.96900000000005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57"/>
      <c r="F58" s="357">
        <v>960.83979999999997</v>
      </c>
      <c r="G58" s="387"/>
      <c r="H58" s="359">
        <v>711.92589999999996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99</v>
      </c>
      <c r="D59" s="383"/>
      <c r="E59" s="358"/>
      <c r="F59" s="358">
        <v>111.7236</v>
      </c>
      <c r="G59" s="388"/>
      <c r="H59" s="360">
        <v>91.128299999999996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3.7266000000000004</v>
      </c>
      <c r="F60" s="250">
        <f>F61+F62+F63</f>
        <v>6674.8721999999998</v>
      </c>
      <c r="G60" s="252">
        <f>D60-F60</f>
        <v>-74.872199999999793</v>
      </c>
      <c r="H60" s="257">
        <f>H61+H62+H63</f>
        <v>5837.8644999999997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1.1848000000000001</v>
      </c>
      <c r="F61" s="246">
        <v>2725.0628999999999</v>
      </c>
      <c r="G61" s="267"/>
      <c r="H61" s="248">
        <v>2341.2453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1.6408</v>
      </c>
      <c r="F62" s="246">
        <v>2651.1426999999999</v>
      </c>
      <c r="G62" s="267"/>
      <c r="H62" s="248">
        <v>2403.0185999999999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0.90100000000000002</v>
      </c>
      <c r="F63" s="256">
        <v>1298.6666</v>
      </c>
      <c r="G63" s="268"/>
      <c r="H63" s="356">
        <v>1093.6006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2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16.1706</v>
      </c>
      <c r="F65" s="261">
        <v>492.04259999999886</v>
      </c>
      <c r="G65" s="240"/>
      <c r="H65" s="335">
        <v>295.69170000000031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35.571100000000001</v>
      </c>
      <c r="F66" s="344">
        <f>F57+F58+F59+F60+F64+F65</f>
        <v>9188.0589999999993</v>
      </c>
      <c r="G66" s="214">
        <f>D66-F66</f>
        <v>2016.9410000000007</v>
      </c>
      <c r="H66" s="222">
        <f>H57+H58+H59+H60+H64+H65</f>
        <v>7774.0595999999996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6"/>
      <c r="C75" s="172" t="s">
        <v>31</v>
      </c>
      <c r="D75" s="176">
        <v>118700</v>
      </c>
      <c r="E75" s="277" t="s">
        <v>5</v>
      </c>
      <c r="F75" s="270">
        <v>45610</v>
      </c>
      <c r="G75" s="278" t="s">
        <v>26</v>
      </c>
      <c r="H75" s="270">
        <v>13395</v>
      </c>
      <c r="I75" s="173"/>
      <c r="J75" s="173"/>
      <c r="K75" s="279"/>
      <c r="L75" s="327"/>
      <c r="M75" s="142"/>
    </row>
    <row r="76" spans="2:13" ht="15" x14ac:dyDescent="0.25">
      <c r="B76" s="276"/>
      <c r="C76" s="172" t="s">
        <v>3</v>
      </c>
      <c r="D76" s="176">
        <v>109700</v>
      </c>
      <c r="E76" s="280" t="s">
        <v>6</v>
      </c>
      <c r="F76" s="176">
        <v>74417</v>
      </c>
      <c r="G76" s="278" t="s">
        <v>64</v>
      </c>
      <c r="H76" s="176">
        <v>55069</v>
      </c>
      <c r="I76" s="173"/>
      <c r="J76" s="173"/>
      <c r="K76" s="279"/>
      <c r="L76" s="327"/>
      <c r="M76" s="142"/>
    </row>
    <row r="77" spans="2:13" ht="15.75" thickBot="1" x14ac:dyDescent="0.3">
      <c r="B77" s="276"/>
      <c r="C77" s="172" t="s">
        <v>32</v>
      </c>
      <c r="D77" s="176">
        <v>15600</v>
      </c>
      <c r="E77" s="174"/>
      <c r="F77" s="176"/>
      <c r="G77" s="278" t="s">
        <v>65</v>
      </c>
      <c r="H77" s="176">
        <v>5953</v>
      </c>
      <c r="I77" s="173"/>
      <c r="J77" s="173"/>
      <c r="K77" s="279"/>
      <c r="L77" s="327"/>
      <c r="M77" s="142"/>
    </row>
    <row r="78" spans="2:13" ht="14.1" customHeight="1" thickBot="1" x14ac:dyDescent="0.3">
      <c r="B78" s="276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1"/>
      <c r="L78" s="284"/>
      <c r="M78" s="124"/>
    </row>
    <row r="79" spans="2:13" ht="12" customHeight="1" x14ac:dyDescent="0.25">
      <c r="B79" s="276"/>
      <c r="C79" s="282" t="s">
        <v>88</v>
      </c>
      <c r="D79" s="215"/>
      <c r="E79" s="215"/>
      <c r="F79" s="215"/>
      <c r="G79" s="215"/>
      <c r="H79" s="215"/>
      <c r="I79" s="283"/>
      <c r="J79" s="284"/>
      <c r="K79" s="281"/>
      <c r="L79" s="284"/>
      <c r="M79" s="124"/>
    </row>
    <row r="80" spans="2:13" ht="14.25" customHeight="1" x14ac:dyDescent="0.25">
      <c r="B80" s="276"/>
      <c r="C80" s="385"/>
      <c r="D80" s="385"/>
      <c r="E80" s="385"/>
      <c r="F80" s="385"/>
      <c r="G80" s="385"/>
      <c r="H80" s="385"/>
      <c r="I80" s="283"/>
      <c r="J80" s="284"/>
      <c r="K80" s="281"/>
      <c r="L80" s="284"/>
      <c r="M80" s="124"/>
    </row>
    <row r="81" spans="1:13" ht="6" customHeight="1" thickBot="1" x14ac:dyDescent="0.3">
      <c r="B81" s="276"/>
      <c r="C81" s="385"/>
      <c r="D81" s="385"/>
      <c r="E81" s="385"/>
      <c r="F81" s="385"/>
      <c r="G81" s="385"/>
      <c r="H81" s="385"/>
      <c r="I81" s="284"/>
      <c r="J81" s="284"/>
      <c r="K81" s="281"/>
      <c r="L81" s="284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8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97</v>
      </c>
      <c r="F84" s="207" t="str">
        <f>F20</f>
        <v>LANDET KVANTUM UKE 33</v>
      </c>
      <c r="G84" s="207" t="str">
        <f>G20</f>
        <v>LANDET KVANTUM T.O.M UKE 33</v>
      </c>
      <c r="H84" s="207" t="str">
        <f>I20</f>
        <v>RESTKVOTER</v>
      </c>
      <c r="I84" s="208" t="str">
        <f>J20</f>
        <v>LANDET KVANTUM T.O.M. UKE 33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5" t="s">
        <v>16</v>
      </c>
      <c r="D85" s="252">
        <f>D87+D86</f>
        <v>44850</v>
      </c>
      <c r="E85" s="250">
        <f>E87+E86</f>
        <v>50182</v>
      </c>
      <c r="F85" s="250">
        <f>F87+F86</f>
        <v>984.77419999999995</v>
      </c>
      <c r="G85" s="250">
        <f>G86+G87</f>
        <v>36386.065000000002</v>
      </c>
      <c r="H85" s="250">
        <f>H86+H87</f>
        <v>13795.934999999998</v>
      </c>
      <c r="I85" s="257">
        <f>I86+I87</f>
        <v>20752.991999999998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2">
        <v>44100</v>
      </c>
      <c r="E86" s="254">
        <v>49432</v>
      </c>
      <c r="F86" s="254">
        <v>984.77419999999995</v>
      </c>
      <c r="G86" s="254">
        <v>36108.047400000003</v>
      </c>
      <c r="H86" s="254">
        <f>E86-G86</f>
        <v>13323.952599999997</v>
      </c>
      <c r="I86" s="258">
        <v>20117.8851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3">
        <v>750</v>
      </c>
      <c r="E87" s="255">
        <v>750</v>
      </c>
      <c r="F87" s="255"/>
      <c r="G87" s="255">
        <v>278.01760000000002</v>
      </c>
      <c r="H87" s="255">
        <f>E87-G87</f>
        <v>471.98239999999998</v>
      </c>
      <c r="I87" s="259">
        <v>635.1069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6">
        <f t="shared" ref="D88:I88" si="1">D89+D95+D96</f>
        <v>73177</v>
      </c>
      <c r="E88" s="287">
        <f t="shared" si="1"/>
        <v>78334</v>
      </c>
      <c r="F88" s="287">
        <f t="shared" si="1"/>
        <v>990.85630000000003</v>
      </c>
      <c r="G88" s="287">
        <f t="shared" si="1"/>
        <v>45970.708100000003</v>
      </c>
      <c r="H88" s="287">
        <f>H89+H95+H96</f>
        <v>32363.2919</v>
      </c>
      <c r="I88" s="329">
        <f t="shared" si="1"/>
        <v>37045.759400000003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908.74970000000008</v>
      </c>
      <c r="G89" s="251">
        <f>G90+G91+G92+G93+G94</f>
        <v>36708.111700000001</v>
      </c>
      <c r="H89" s="251">
        <f>H90+H91+H92+H93+H94</f>
        <v>21507.888299999999</v>
      </c>
      <c r="I89" s="260">
        <f>I90+I91+I92+I93</f>
        <v>29530.394400000001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7">
        <v>13579</v>
      </c>
      <c r="E90" s="246">
        <v>15166</v>
      </c>
      <c r="F90" s="246">
        <v>111.6232</v>
      </c>
      <c r="G90" s="246">
        <v>5586.2425999999996</v>
      </c>
      <c r="H90" s="246">
        <f t="shared" ref="H90:H99" si="2">E90-G90</f>
        <v>9579.7574000000004</v>
      </c>
      <c r="I90" s="248">
        <v>5745.3810000000003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7">
        <v>12519</v>
      </c>
      <c r="E91" s="246">
        <v>12555</v>
      </c>
      <c r="F91" s="246">
        <v>182.8458</v>
      </c>
      <c r="G91" s="246">
        <v>9615.0843999999997</v>
      </c>
      <c r="H91" s="246">
        <f t="shared" si="2"/>
        <v>2939.9156000000003</v>
      </c>
      <c r="I91" s="248">
        <v>8778.8029999999999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7">
        <v>14204</v>
      </c>
      <c r="E92" s="246">
        <v>15865</v>
      </c>
      <c r="F92" s="246">
        <v>249.50149999999999</v>
      </c>
      <c r="G92" s="246">
        <v>11262.3722</v>
      </c>
      <c r="H92" s="246">
        <f t="shared" si="2"/>
        <v>4602.6278000000002</v>
      </c>
      <c r="I92" s="248">
        <v>9370.4287000000004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7">
        <v>7849</v>
      </c>
      <c r="E93" s="246">
        <v>8630</v>
      </c>
      <c r="F93" s="246">
        <v>364.7792</v>
      </c>
      <c r="G93" s="246">
        <v>10244.4125</v>
      </c>
      <c r="H93" s="246">
        <f t="shared" si="2"/>
        <v>-1614.4125000000004</v>
      </c>
      <c r="I93" s="248">
        <v>5635.7816999999995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7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13.5436</v>
      </c>
      <c r="G95" s="251">
        <v>7233.5928000000004</v>
      </c>
      <c r="H95" s="251">
        <f t="shared" si="2"/>
        <v>6426.4071999999996</v>
      </c>
      <c r="I95" s="260">
        <v>4666.2750999999998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8" t="s">
        <v>65</v>
      </c>
      <c r="D96" s="289">
        <v>5854</v>
      </c>
      <c r="E96" s="290">
        <v>6458</v>
      </c>
      <c r="F96" s="290">
        <v>68.563000000000002</v>
      </c>
      <c r="G96" s="290">
        <v>2029.0036</v>
      </c>
      <c r="H96" s="290">
        <f t="shared" si="2"/>
        <v>4428.9964</v>
      </c>
      <c r="I96" s="301">
        <v>2849.0898999999999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1" t="s">
        <v>14</v>
      </c>
      <c r="D99" s="242"/>
      <c r="E99" s="247"/>
      <c r="F99" s="247">
        <v>2.2524999999998272</v>
      </c>
      <c r="G99" s="247">
        <v>62.204799999992247</v>
      </c>
      <c r="H99" s="247">
        <f t="shared" si="2"/>
        <v>-62.204799999992247</v>
      </c>
      <c r="I99" s="249">
        <v>39.608500000002095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4">
        <f t="shared" si="3"/>
        <v>129189</v>
      </c>
      <c r="F100" s="237">
        <f t="shared" si="3"/>
        <v>1977.8829999999998</v>
      </c>
      <c r="G100" s="237">
        <f t="shared" si="3"/>
        <v>82744.120299999995</v>
      </c>
      <c r="H100" s="237">
        <f>H85+H88+H97+H98+H99</f>
        <v>46444.879700000005</v>
      </c>
      <c r="I100" s="211">
        <f>I85+I88+I97+I98+I99</f>
        <v>58173.464500000002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101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5" t="s">
        <v>107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0">
        <v>44900</v>
      </c>
      <c r="G110" s="172" t="s">
        <v>26</v>
      </c>
      <c r="H110" s="270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89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33</v>
      </c>
      <c r="F118" s="207" t="str">
        <f>G20</f>
        <v>LANDET KVANTUM T.O.M UKE 33</v>
      </c>
      <c r="G118" s="207" t="str">
        <f>I20</f>
        <v>RESTKVOTER</v>
      </c>
      <c r="H118" s="208" t="str">
        <f>J20</f>
        <v>LANDET KVANTUM T.O.M. UKE 33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2" t="s">
        <v>16</v>
      </c>
      <c r="D119" s="252">
        <f>D120+D121+D122</f>
        <v>44900</v>
      </c>
      <c r="E119" s="250">
        <f>E120+E121+E122</f>
        <v>1458.0088000000001</v>
      </c>
      <c r="F119" s="250">
        <f>F120+F121+F122</f>
        <v>22943.686799999999</v>
      </c>
      <c r="G119" s="250">
        <f>G120+G121+G122</f>
        <v>21956.313199999997</v>
      </c>
      <c r="H119" s="257">
        <f>H120+H121+H122</f>
        <v>31154.4251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3" t="s">
        <v>12</v>
      </c>
      <c r="D120" s="272">
        <v>35920</v>
      </c>
      <c r="E120" s="254">
        <v>1458.0088000000001</v>
      </c>
      <c r="F120" s="254">
        <v>18937.894400000001</v>
      </c>
      <c r="G120" s="254">
        <f>D120-F120</f>
        <v>16982.105599999999</v>
      </c>
      <c r="H120" s="258">
        <v>26640.812699999999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3" t="s">
        <v>11</v>
      </c>
      <c r="D121" s="272">
        <v>8480</v>
      </c>
      <c r="E121" s="254"/>
      <c r="F121" s="254">
        <v>4005.7923999999998</v>
      </c>
      <c r="G121" s="254">
        <f>D121-F121</f>
        <v>4474.2075999999997</v>
      </c>
      <c r="H121" s="258">
        <v>4513.6124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4" t="s">
        <v>43</v>
      </c>
      <c r="D122" s="273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5" t="s">
        <v>42</v>
      </c>
      <c r="D123" s="331">
        <v>30337</v>
      </c>
      <c r="E123" s="336">
        <v>752.81659999999999</v>
      </c>
      <c r="F123" s="336">
        <v>22970.971600000001</v>
      </c>
      <c r="G123" s="336">
        <f>D123-F123</f>
        <v>7366.0283999999992</v>
      </c>
      <c r="H123" s="340">
        <v>25601.2441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6" t="s">
        <v>17</v>
      </c>
      <c r="D124" s="242">
        <f>D125+D130+D133</f>
        <v>46113</v>
      </c>
      <c r="E124" s="247">
        <f>E125+E130+E133</f>
        <v>586.26920000000007</v>
      </c>
      <c r="F124" s="247">
        <f>F133+F130+F125</f>
        <v>36323.494900000005</v>
      </c>
      <c r="G124" s="247">
        <f>D124-F124</f>
        <v>9789.5050999999949</v>
      </c>
      <c r="H124" s="249">
        <f>H125+H130+H133</f>
        <v>31093.345099999999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7" t="s">
        <v>66</v>
      </c>
      <c r="D125" s="332">
        <f>D126+D127+D128+D129</f>
        <v>34585</v>
      </c>
      <c r="E125" s="337">
        <f>E126+E127+E128+E129</f>
        <v>372.87950000000001</v>
      </c>
      <c r="F125" s="337">
        <f>F126+F127+F129+F128</f>
        <v>28112.165100000002</v>
      </c>
      <c r="G125" s="337">
        <f>G126+G127+G128+G129</f>
        <v>6472.8348999999989</v>
      </c>
      <c r="H125" s="341">
        <f>H126+H127+H128+H129</f>
        <v>21978.010999999999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8" t="s">
        <v>22</v>
      </c>
      <c r="D126" s="267">
        <v>9788</v>
      </c>
      <c r="E126" s="246">
        <v>166.14709999999999</v>
      </c>
      <c r="F126" s="246">
        <v>4335.3783000000003</v>
      </c>
      <c r="G126" s="246">
        <f t="shared" ref="G126:G129" si="4">D126-F126</f>
        <v>5452.6216999999997</v>
      </c>
      <c r="H126" s="248">
        <v>3268.6905000000002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8" t="s">
        <v>23</v>
      </c>
      <c r="D127" s="267">
        <v>8992</v>
      </c>
      <c r="E127" s="246">
        <v>70.412400000000005</v>
      </c>
      <c r="F127" s="246">
        <v>7442.2179999999998</v>
      </c>
      <c r="G127" s="246">
        <f t="shared" si="4"/>
        <v>1549.7820000000002</v>
      </c>
      <c r="H127" s="248">
        <v>6202.3501999999999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8" t="s">
        <v>24</v>
      </c>
      <c r="D128" s="267">
        <v>8957</v>
      </c>
      <c r="E128" s="246">
        <v>77.539599999999993</v>
      </c>
      <c r="F128" s="246">
        <v>9381.1532000000007</v>
      </c>
      <c r="G128" s="246">
        <f t="shared" si="4"/>
        <v>-424.15320000000065</v>
      </c>
      <c r="H128" s="248">
        <v>6744.8404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8" t="s">
        <v>25</v>
      </c>
      <c r="D129" s="267">
        <v>6848</v>
      </c>
      <c r="E129" s="246">
        <v>58.7804</v>
      </c>
      <c r="F129" s="246">
        <v>6953.4156000000003</v>
      </c>
      <c r="G129" s="246">
        <f t="shared" si="4"/>
        <v>-105.41560000000027</v>
      </c>
      <c r="H129" s="248">
        <v>5762.1298999999999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9" t="s">
        <v>18</v>
      </c>
      <c r="D130" s="253">
        <f>D131+D132</f>
        <v>5072</v>
      </c>
      <c r="E130" s="251">
        <f>E131+E132</f>
        <v>32.799700000000001</v>
      </c>
      <c r="F130" s="251">
        <f>F131+F132</f>
        <v>3835.0641000000001</v>
      </c>
      <c r="G130" s="251">
        <f>D130-F130</f>
        <v>1236.9358999999999</v>
      </c>
      <c r="H130" s="260">
        <f>H131+H132</f>
        <v>4650.6679999999997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8" t="s">
        <v>44</v>
      </c>
      <c r="D131" s="333">
        <v>4572</v>
      </c>
      <c r="E131" s="338">
        <v>32.799700000000001</v>
      </c>
      <c r="F131" s="338">
        <v>3835.0641000000001</v>
      </c>
      <c r="G131" s="338"/>
      <c r="H131" s="342">
        <v>4650.6679999999997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8" t="s">
        <v>45</v>
      </c>
      <c r="D132" s="333">
        <v>500</v>
      </c>
      <c r="E132" s="338"/>
      <c r="F132" s="338"/>
      <c r="G132" s="338"/>
      <c r="H132" s="342"/>
      <c r="I132" s="41"/>
      <c r="J132" s="41"/>
      <c r="K132" s="134"/>
      <c r="L132" s="163"/>
      <c r="M132" s="163"/>
    </row>
    <row r="133" spans="2:13" ht="15.75" thickBot="1" x14ac:dyDescent="0.3">
      <c r="B133" s="9"/>
      <c r="C133" s="300" t="s">
        <v>65</v>
      </c>
      <c r="D133" s="289">
        <v>6456</v>
      </c>
      <c r="E133" s="290">
        <v>180.59</v>
      </c>
      <c r="F133" s="290">
        <v>4376.2656999999999</v>
      </c>
      <c r="G133" s="290">
        <f>D133-F133</f>
        <v>2079.7343000000001</v>
      </c>
      <c r="H133" s="301">
        <v>4464.6661000000004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2" t="s">
        <v>13</v>
      </c>
      <c r="D134" s="334">
        <v>250</v>
      </c>
      <c r="E134" s="339"/>
      <c r="F134" s="339">
        <v>5.2873999999999999</v>
      </c>
      <c r="G134" s="339">
        <f>D134-F134</f>
        <v>244.71260000000001</v>
      </c>
      <c r="H134" s="343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6" t="s">
        <v>73</v>
      </c>
      <c r="D135" s="242">
        <v>2000</v>
      </c>
      <c r="E135" s="247">
        <v>8.6773000000000007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6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137.69709999999031</v>
      </c>
      <c r="G137" s="261">
        <f>D137-F137</f>
        <v>-137.69709999999031</v>
      </c>
      <c r="H137" s="335">
        <v>191.35639999998966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2805.7719000000002</v>
      </c>
      <c r="F138" s="214">
        <f>F119+F123+F124+F134+F135+F136+F137</f>
        <v>84551.364799999996</v>
      </c>
      <c r="G138" s="214">
        <f>G119+G123+G124+G134+G135+G136+G137</f>
        <v>39398.635200000004</v>
      </c>
      <c r="H138" s="222">
        <f>H119+H123+H124+H134+H135+H136+H137</f>
        <v>90044.606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108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3" t="s">
        <v>60</v>
      </c>
      <c r="D148" s="304">
        <v>17600</v>
      </c>
      <c r="E148" s="305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6" t="s">
        <v>91</v>
      </c>
      <c r="D149" s="307">
        <v>8400</v>
      </c>
      <c r="E149" s="305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8" t="s">
        <v>92</v>
      </c>
      <c r="D150" s="307">
        <v>4000</v>
      </c>
      <c r="E150" s="305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9" t="s">
        <v>35</v>
      </c>
      <c r="D151" s="310">
        <f>SUM(D148:D150)</f>
        <v>30000</v>
      </c>
      <c r="E151" s="305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1" t="s">
        <v>78</v>
      </c>
      <c r="D152" s="312"/>
      <c r="E152" s="312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1" t="s">
        <v>90</v>
      </c>
      <c r="D153" s="312"/>
      <c r="E153" s="312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93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33</v>
      </c>
      <c r="F156" s="72" t="str">
        <f>G20</f>
        <v>LANDET KVANTUM T.O.M UKE 33</v>
      </c>
      <c r="G156" s="72" t="str">
        <f>I20</f>
        <v>RESTKVOTER</v>
      </c>
      <c r="H156" s="95" t="str">
        <f>J20</f>
        <v>LANDET KVANTUM T.O.M. UKE 33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380.07240000000002</v>
      </c>
      <c r="F157" s="196">
        <v>12382.5548</v>
      </c>
      <c r="G157" s="196">
        <f>D157-F157</f>
        <v>5104.4452000000001</v>
      </c>
      <c r="H157" s="234">
        <v>15275.1266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7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380.07240000000002</v>
      </c>
      <c r="F160" s="198">
        <f>SUM(F157:F159)</f>
        <v>12401.5548</v>
      </c>
      <c r="G160" s="198">
        <f>D160-F160</f>
        <v>5198.4452000000001</v>
      </c>
      <c r="H160" s="221">
        <f>SUM(H157:H159)</f>
        <v>15282.1266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3" t="s">
        <v>60</v>
      </c>
      <c r="D166" s="313">
        <v>33532</v>
      </c>
      <c r="E166" s="314" t="s">
        <v>5</v>
      </c>
      <c r="F166" s="315">
        <v>20022</v>
      </c>
      <c r="G166" s="306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6" t="s">
        <v>48</v>
      </c>
      <c r="D167" s="316">
        <v>32164</v>
      </c>
      <c r="E167" s="317" t="s">
        <v>49</v>
      </c>
      <c r="F167" s="318">
        <v>8000</v>
      </c>
      <c r="G167" s="306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6"/>
      <c r="D168" s="316"/>
      <c r="E168" s="317" t="s">
        <v>42</v>
      </c>
      <c r="F168" s="318">
        <v>5500</v>
      </c>
      <c r="G168" s="306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6"/>
      <c r="D169" s="316"/>
      <c r="E169" s="317"/>
      <c r="F169" s="318"/>
      <c r="G169" s="306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9">
        <f>SUM(D166:D169)</f>
        <v>65696</v>
      </c>
      <c r="E170" s="320" t="s">
        <v>62</v>
      </c>
      <c r="F170" s="319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2" t="s">
        <v>95</v>
      </c>
      <c r="D171" s="317"/>
      <c r="E171" s="317"/>
      <c r="F171" s="317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1" t="s">
        <v>94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6" t="s">
        <v>20</v>
      </c>
      <c r="E176" s="238" t="str">
        <f>F20</f>
        <v>LANDET KVANTUM UKE 33</v>
      </c>
      <c r="F176" s="72" t="str">
        <f>G20</f>
        <v>LANDET KVANTUM T.O.M UKE 33</v>
      </c>
      <c r="G176" s="72" t="str">
        <f>I20</f>
        <v>RESTKVOTER</v>
      </c>
      <c r="H176" s="95" t="str">
        <f>J20</f>
        <v>LANDET KVANTUM T.O.M. UKE 33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8">
        <f>E178+E179+E180+E181</f>
        <v>201.45269999999999</v>
      </c>
      <c r="F177" s="348">
        <f>F178+F179+F180+F181</f>
        <v>21195.660599999999</v>
      </c>
      <c r="G177" s="348">
        <f>G178+G179+G180+G181</f>
        <v>-1173.6606000000002</v>
      </c>
      <c r="H177" s="353">
        <f>H178+H179+H180+H181</f>
        <v>19113.585800000001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0" t="s">
        <v>12</v>
      </c>
      <c r="D178" s="322">
        <v>10966</v>
      </c>
      <c r="E178" s="346">
        <v>0.49609999999999999</v>
      </c>
      <c r="F178" s="346">
        <v>14146.8858</v>
      </c>
      <c r="G178" s="346">
        <f t="shared" ref="G178:G183" si="5">D178-F178</f>
        <v>-3180.8858</v>
      </c>
      <c r="H178" s="351">
        <v>13311.4719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2">
        <v>2854</v>
      </c>
      <c r="E179" s="346"/>
      <c r="F179" s="346">
        <v>1640.9031</v>
      </c>
      <c r="G179" s="346">
        <f t="shared" si="5"/>
        <v>1213.0969</v>
      </c>
      <c r="H179" s="351">
        <v>1517.7692999999999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2">
        <v>1426</v>
      </c>
      <c r="E180" s="346">
        <v>37.351799999999997</v>
      </c>
      <c r="F180" s="346">
        <v>2308.1221</v>
      </c>
      <c r="G180" s="346">
        <f t="shared" si="5"/>
        <v>-882.12210000000005</v>
      </c>
      <c r="H180" s="351">
        <v>2653.4083999999998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2">
        <v>4776</v>
      </c>
      <c r="E181" s="346">
        <v>163.60480000000001</v>
      </c>
      <c r="F181" s="346">
        <v>3099.7496000000001</v>
      </c>
      <c r="G181" s="346">
        <f t="shared" si="5"/>
        <v>1676.2503999999999</v>
      </c>
      <c r="H181" s="351">
        <v>1630.9362000000001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7">
        <v>7.4560000000000004</v>
      </c>
      <c r="F182" s="347">
        <v>2279.2049999999999</v>
      </c>
      <c r="G182" s="347">
        <f t="shared" si="5"/>
        <v>3220.7950000000001</v>
      </c>
      <c r="H182" s="352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8">
        <v>147.6464</v>
      </c>
      <c r="F183" s="348">
        <v>2107.6439999999998</v>
      </c>
      <c r="G183" s="348">
        <f t="shared" si="5"/>
        <v>5892.3559999999998</v>
      </c>
      <c r="H183" s="353">
        <v>3229.2959999999998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2"/>
      <c r="E184" s="346">
        <v>2.5165000000000002</v>
      </c>
      <c r="F184" s="346">
        <v>984.52250000000004</v>
      </c>
      <c r="G184" s="346"/>
      <c r="H184" s="351">
        <v>1671.4538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9">
        <f>E183-E184</f>
        <v>145.12989999999999</v>
      </c>
      <c r="F185" s="349">
        <f>F183-F184</f>
        <v>1123.1214999999997</v>
      </c>
      <c r="G185" s="349"/>
      <c r="H185" s="354">
        <f>H183-H184</f>
        <v>1557.8421999999998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3">
        <v>10</v>
      </c>
      <c r="E186" s="350"/>
      <c r="F186" s="350"/>
      <c r="G186" s="350">
        <f>D186-F186</f>
        <v>10</v>
      </c>
      <c r="H186" s="355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7">
        <v>14</v>
      </c>
      <c r="F187" s="347">
        <v>70</v>
      </c>
      <c r="G187" s="347">
        <f>D187-F187</f>
        <v>-70</v>
      </c>
      <c r="H187" s="352">
        <v>38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370.55509999999998</v>
      </c>
      <c r="F188" s="214">
        <f>F177+F182+F183+F186+F187</f>
        <v>25652.509599999998</v>
      </c>
      <c r="G188" s="214">
        <f>G177+G182+G183+G186+G187</f>
        <v>7879.4903999999997</v>
      </c>
      <c r="H188" s="211">
        <f>H177+H182+H183+H186+H187</f>
        <v>26567.4267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3" t="s">
        <v>75</v>
      </c>
      <c r="D196" s="304">
        <v>6025</v>
      </c>
      <c r="E196" s="324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6" t="s">
        <v>76</v>
      </c>
      <c r="D197" s="307">
        <v>31282</v>
      </c>
      <c r="E197" s="324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8" t="s">
        <v>32</v>
      </c>
      <c r="D198" s="307">
        <v>382</v>
      </c>
      <c r="E198" s="324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9" t="s">
        <v>35</v>
      </c>
      <c r="D199" s="310">
        <f>SUM(D196:D198)</f>
        <v>37689</v>
      </c>
      <c r="E199" s="324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5" t="s">
        <v>84</v>
      </c>
      <c r="D200" s="317"/>
      <c r="E200" s="317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1" t="s">
        <v>96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1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33</v>
      </c>
      <c r="F205" s="72" t="str">
        <f>G20</f>
        <v>LANDET KVANTUM T.O.M UKE 33</v>
      </c>
      <c r="G205" s="72" t="str">
        <f>I20</f>
        <v>RESTKVOTER</v>
      </c>
      <c r="H205" s="95" t="str">
        <f>J20</f>
        <v>LANDET KVANTUM T.O.M. UKE 33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17.955500000000001</v>
      </c>
      <c r="F206" s="196">
        <v>1023.7278</v>
      </c>
      <c r="G206" s="196"/>
      <c r="H206" s="234">
        <v>815.06370000000004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178.44720000000001</v>
      </c>
      <c r="F207" s="196">
        <v>2722.5401999999999</v>
      </c>
      <c r="G207" s="196"/>
      <c r="H207" s="234">
        <v>2319.9722999999999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58</v>
      </c>
      <c r="G209" s="197"/>
      <c r="H209" s="235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197.40270000000001</v>
      </c>
      <c r="F210" s="198">
        <f>SUM(F206:F209)</f>
        <v>3804.268</v>
      </c>
      <c r="G210" s="198">
        <f>D210-F210</f>
        <v>2220.732</v>
      </c>
      <c r="H210" s="221">
        <f>H206+H207+H208+H209</f>
        <v>3173.8875000000003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33
&amp;"-,Normal"&amp;11(iht. motatte landings- og sluttsedler fra fiskesalgslagene; alle tallstørrelser i hele tonn)&amp;R23.08.2016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2016-08-31T10:58:41Z</dcterms:modified>
</cp:coreProperties>
</file>