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8800" windowHeight="12435" tabRatio="413"/>
  </bookViews>
  <sheets>
    <sheet name="UKE_43_2016" sheetId="1" r:id="rId1"/>
  </sheets>
  <definedNames>
    <definedName name="Z_14D440E4_F18A_4F78_9989_38C1B133222D_.wvu.Cols" localSheetId="0" hidden="1">UKE_43_2016!#REF!</definedName>
    <definedName name="Z_14D440E4_F18A_4F78_9989_38C1B133222D_.wvu.PrintArea" localSheetId="0" hidden="1">UKE_43_2016!$B$1:$M$213</definedName>
    <definedName name="Z_14D440E4_F18A_4F78_9989_38C1B133222D_.wvu.Rows" localSheetId="0" hidden="1">UKE_43_2016!$325:$1048576,UKE_43_2016!$214:$324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88" i="1" l="1"/>
  <c r="I100" i="1"/>
  <c r="G33" i="1" l="1"/>
  <c r="F33" i="1"/>
  <c r="E177" i="1" l="1"/>
  <c r="F177" i="1"/>
  <c r="G34" i="1" l="1"/>
  <c r="F32" i="1" l="1"/>
  <c r="G32" i="1"/>
  <c r="F21" i="1"/>
  <c r="G21" i="1"/>
  <c r="J21" i="1"/>
  <c r="I22" i="1"/>
  <c r="I23" i="1"/>
  <c r="F25" i="1"/>
  <c r="G25" i="1"/>
  <c r="J25" i="1"/>
  <c r="I26" i="1"/>
  <c r="I27" i="1"/>
  <c r="I28" i="1"/>
  <c r="I29" i="1"/>
  <c r="G30" i="1"/>
  <c r="I30" i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88" i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F210" i="1" l="1"/>
  <c r="E185" i="1"/>
  <c r="F185" i="1"/>
  <c r="H185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H138" i="1" l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<sst xmlns="http://schemas.openxmlformats.org/spreadsheetml/2006/main" count="227" uniqueCount="112">
  <si>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</si>
  <si>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</si>
  <si>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</si>
  <si>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</si>
  <si>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</si>
  <si>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</si>
  <si>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</si>
  <si>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</si>
  <si>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</si>
  <si>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</si>
  <si>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</si>
  <si>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</si>
  <si>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</si>
  <si>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</si>
  <si>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</si>
  <si>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</si>
  <si>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</si>
  <si>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</si>
  <si>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</si>
  <si>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</si>
  <si>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</si>
  <si>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</si>
  <si>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</si>
  <si>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</si>
  <si>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</si>
  <si>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</si>
  <si>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</si>
  <si>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</si>
  <si>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</si>
  <si>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</si>
  <si>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</si>
  <si>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</si>
  <si>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</si>
  <si>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</si>
  <si>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</si>
  <si>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</si>
  <si>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</si>
  <si>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</si>
  <si>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</si>
  <si>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</si>
  <si>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</si>
  <si>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</si>
  <si>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</si>
  <si>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</si>
  <si>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</si>
  <si>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</si>
  <si>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</si>
  <si>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</si>
  <si>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</si>
  <si>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</si>
  <si>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</si>
  <si>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</si>
  <si>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</si>
  <si>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</si>
  <si>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</si>
  <si>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</si>
  <si>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</si>
  <si>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</si>
  <si>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</si>
  <si>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</si>
  <si>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</si>
  <si>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</si>
  <si>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</si>
  <si>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</si>
  <si>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</si>
  <si>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</si>
  <si>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</si>
  <si>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</si>
  <si>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</si>
  <si>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</si>
  <si>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</si>
  <si>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</si>
  <si>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</si>
  <si>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</si>
  <si>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</si>
  <si>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</si>
  <si>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</si>
  <si>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</si>
  <si>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</si>
  <si>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</si>
  <si>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</si>
  <si>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</si>
  <si>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</si>
  <si>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</si>
  <si>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</si>
  <si>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</si>
  <si>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</si>
  <si>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</si>
  <si>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</si>
  <si>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</si>
  <si>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</si>
  <si>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</si>
  <si>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</si>
  <si>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</si>
  <si>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</si>
  <si>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</si>
  <si>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</si>
  <si>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</si>
  <si>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</si>
  <si>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</si>
  <si>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</si>
  <si>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</si>
  <si>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</si>
  <si>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</si>
  <si>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</si>
  <si>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</si>
  <si>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62 tonn, men det legges til grunn at hele avsetningen tas</t>
    </r>
  </si>
  <si>
    <t>LANDET KVANTUM UKE 43</t>
  </si>
  <si>
    <t>LANDET KVANTUM T.O.M UKE 43</t>
  </si>
  <si>
    <t>LANDET KVANTUM T.O.M. UKE 43 2015</t>
  </si>
  <si>
    <r>
      <t xml:space="preserve">3 </t>
    </r>
    <r>
      <rPr>
        <sz val="9"/>
        <color theme="1"/>
        <rFont val="Calibri"/>
        <family val="2"/>
      </rPr>
      <t>Registrert rekreasjonsfiske utgjør 1126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</si>
  <si>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490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</si>
</sst>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90" zoomScaleNormal="115" zoomScalePageLayoutView="90" workbookViewId="0">
      <selection activeCell="I205" sqref="I205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20" t="s">
        <v>85</v>
      </c>
      <c r="C2" s="421"/>
      <c r="D2" s="421"/>
      <c r="E2" s="421"/>
      <c r="F2" s="421"/>
      <c r="G2" s="421"/>
      <c r="H2" s="421"/>
      <c r="I2" s="421"/>
      <c r="J2" s="421"/>
      <c r="K2" s="422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400" t="s">
        <v>2</v>
      </c>
      <c r="D9" s="401"/>
      <c r="E9" s="400" t="s">
        <v>20</v>
      </c>
      <c r="F9" s="401"/>
      <c r="G9" s="400" t="s">
        <v>21</v>
      </c>
      <c r="H9" s="401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107</v>
      </c>
      <c r="G20" s="207" t="s">
        <v>108</v>
      </c>
      <c r="H20" s="207" t="s">
        <v>97</v>
      </c>
      <c r="I20" s="207" t="s">
        <v>74</v>
      </c>
      <c r="J20" s="208" t="s">
        <v>109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134651</v>
      </c>
      <c r="F21" s="361">
        <f>F23+F22</f>
        <v>794.26319999999998</v>
      </c>
      <c r="G21" s="361">
        <f>G22+G23</f>
        <v>99483.073799999998</v>
      </c>
      <c r="H21" s="361"/>
      <c r="I21" s="361">
        <f>I23+I22</f>
        <v>35167.926200000002</v>
      </c>
      <c r="J21" s="383">
        <f>J23+J22</f>
        <v>91491.354400000011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v>133901</v>
      </c>
      <c r="F22" s="363">
        <v>794.26319999999998</v>
      </c>
      <c r="G22" s="363">
        <v>98446.597699999998</v>
      </c>
      <c r="H22" s="363"/>
      <c r="I22" s="363">
        <f>E22-G22</f>
        <v>35454.402300000002</v>
      </c>
      <c r="J22" s="384">
        <v>90352.392300000007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>
        <v>0</v>
      </c>
      <c r="G23" s="365">
        <v>1036.4761000000001</v>
      </c>
      <c r="H23" s="365"/>
      <c r="I23" s="365">
        <f>E23-G23</f>
        <v>-286.47610000000009</v>
      </c>
      <c r="J23" s="385">
        <v>1138.9621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262890</v>
      </c>
      <c r="F24" s="361">
        <f>F32+F31+F25</f>
        <v>1504.0673000000002</v>
      </c>
      <c r="G24" s="361">
        <f>G25+G31+G32</f>
        <v>237115.28764999998</v>
      </c>
      <c r="H24" s="361"/>
      <c r="I24" s="361">
        <f>I25+I31+I32</f>
        <v>25774.712350000002</v>
      </c>
      <c r="J24" s="383">
        <f>J25+J31+J32</f>
        <v>256164.51014999999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202583</v>
      </c>
      <c r="F25" s="367">
        <f>F26+F27+F28+F29</f>
        <v>975.07140000000004</v>
      </c>
      <c r="G25" s="367">
        <f>G26+G27+G28+G29</f>
        <v>188569.44415</v>
      </c>
      <c r="H25" s="367"/>
      <c r="I25" s="367">
        <f>I26+I27+I28+I29+I30</f>
        <v>14013.555850000004</v>
      </c>
      <c r="J25" s="386">
        <f>J26+J27+J28+J29+J30</f>
        <v>207536.57295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v>46984</v>
      </c>
      <c r="F26" s="369">
        <v>206.1104</v>
      </c>
      <c r="G26" s="369">
        <v>48783.428999999996</v>
      </c>
      <c r="H26" s="369">
        <v>1785</v>
      </c>
      <c r="I26" s="369">
        <f>E26-G26+H26</f>
        <v>-14.428999999996449</v>
      </c>
      <c r="J26" s="387">
        <v>63047.620300000002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v>49961</v>
      </c>
      <c r="F27" s="369">
        <v>243.65729999999999</v>
      </c>
      <c r="G27" s="369">
        <v>50825.330900000001</v>
      </c>
      <c r="H27" s="369">
        <v>2187</v>
      </c>
      <c r="I27" s="369">
        <f>E27-G27+H27</f>
        <v>1322.6690999999992</v>
      </c>
      <c r="J27" s="387">
        <v>54958.724900000001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v>55579</v>
      </c>
      <c r="F28" s="369">
        <v>264.08370000000002</v>
      </c>
      <c r="G28" s="369">
        <v>51929.747649999998</v>
      </c>
      <c r="H28" s="369">
        <v>3375</v>
      </c>
      <c r="I28" s="369">
        <f>E28-G28+H28</f>
        <v>7024.2523500000025</v>
      </c>
      <c r="J28" s="387">
        <v>52296.194750000002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v>34747</v>
      </c>
      <c r="F29" s="369">
        <v>261.22000000000003</v>
      </c>
      <c r="G29" s="369">
        <v>37030.936600000001</v>
      </c>
      <c r="H29" s="369">
        <v>2133</v>
      </c>
      <c r="I29" s="369">
        <f>E29-G29+H29</f>
        <v>-150.93660000000091</v>
      </c>
      <c r="J29" s="387">
        <v>37234.033000000003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716</v>
      </c>
      <c r="G30" s="369">
        <f>H26+H27+H28+H29</f>
        <v>9480</v>
      </c>
      <c r="H30" s="369"/>
      <c r="I30" s="369">
        <f>E30-G30</f>
        <v>5832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v>34434</v>
      </c>
      <c r="F31" s="367">
        <v>478.33949999999999</v>
      </c>
      <c r="G31" s="367">
        <v>21206.422600000002</v>
      </c>
      <c r="H31" s="367"/>
      <c r="I31" s="367">
        <f>E31-G31</f>
        <v>13227.577399999998</v>
      </c>
      <c r="J31" s="386">
        <v>22946.216700000001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25873</v>
      </c>
      <c r="F32" s="367">
        <f>F33</f>
        <v>50.656399999999998</v>
      </c>
      <c r="G32" s="367">
        <f>G33</f>
        <v>27339.420900000001</v>
      </c>
      <c r="H32" s="367"/>
      <c r="I32" s="367">
        <f>I33+I34</f>
        <v>-1466.420900000001</v>
      </c>
      <c r="J32" s="386">
        <f>J33</f>
        <v>25681.720499999999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v>23773</v>
      </c>
      <c r="F33" s="369">
        <f>59.6564-F37</f>
        <v>50.656399999999998</v>
      </c>
      <c r="G33" s="369">
        <f>29799.4209-G37</f>
        <v>27339.420900000001</v>
      </c>
      <c r="H33" s="369">
        <v>1119</v>
      </c>
      <c r="I33" s="369">
        <f>E33-G33+H33</f>
        <v>-2447.420900000001</v>
      </c>
      <c r="J33" s="387">
        <v>25681.720499999999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52</v>
      </c>
      <c r="G34" s="371">
        <f>H33</f>
        <v>1119</v>
      </c>
      <c r="H34" s="371"/>
      <c r="I34" s="371">
        <f t="shared" ref="I34:I39" si="0">E34-G34</f>
        <v>981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3291.68905</v>
      </c>
      <c r="H35" s="373"/>
      <c r="I35" s="373">
        <f t="shared" si="0"/>
        <v>708.31095000000005</v>
      </c>
      <c r="J35" s="38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0.06</v>
      </c>
      <c r="G36" s="373">
        <v>386.82889999999998</v>
      </c>
      <c r="H36" s="373"/>
      <c r="I36" s="373">
        <f t="shared" si="0"/>
        <v>320.17110000000002</v>
      </c>
      <c r="J36" s="389">
        <v>247.89789999999999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9</v>
      </c>
      <c r="G37" s="373">
        <v>2460</v>
      </c>
      <c r="H37" s="373"/>
      <c r="I37" s="373">
        <f t="shared" si="0"/>
        <v>540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6.1055999999999999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>
        <v>2</v>
      </c>
      <c r="G39" s="373">
        <v>759</v>
      </c>
      <c r="H39" s="373"/>
      <c r="I39" s="373">
        <f t="shared" si="0"/>
        <v>-759</v>
      </c>
      <c r="J39" s="389">
        <v>115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412248</v>
      </c>
      <c r="F40" s="210">
        <f>F21+F24+F35+F36+F37+F38+F39</f>
        <v>2315.4960999999998</v>
      </c>
      <c r="G40" s="210">
        <f>G21+G24+G35+G36+G37+G38+G39</f>
        <v>350495.87939999998</v>
      </c>
      <c r="H40" s="210">
        <f>H26+H27+H28+H29+H33</f>
        <v>10599</v>
      </c>
      <c r="I40" s="210">
        <f>I21+I24+I35+I36+I37+I38+I39</f>
        <v>61752.120600000002</v>
      </c>
      <c r="J40" s="222">
        <f>J21+J24+J35+J36+J37+J38+J39</f>
        <v>357892.47389999998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110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5" t="s">
        <v>1</v>
      </c>
      <c r="C47" s="406"/>
      <c r="D47" s="406"/>
      <c r="E47" s="406"/>
      <c r="F47" s="406"/>
      <c r="G47" s="406"/>
      <c r="H47" s="406"/>
      <c r="I47" s="406"/>
      <c r="J47" s="406"/>
      <c r="K47" s="40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92" t="s">
        <v>2</v>
      </c>
      <c r="D49" s="39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2" t="s">
        <v>8</v>
      </c>
      <c r="C55" s="403"/>
      <c r="D55" s="403"/>
      <c r="E55" s="403"/>
      <c r="F55" s="403"/>
      <c r="G55" s="403"/>
      <c r="H55" s="403"/>
      <c r="I55" s="403"/>
      <c r="J55" s="403"/>
      <c r="K55" s="404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43</v>
      </c>
      <c r="F56" s="207" t="str">
        <f>G20</f>
        <v>LANDET KVANTUM T.O.M UKE 43</v>
      </c>
      <c r="G56" s="207" t="str">
        <f>I20</f>
        <v>RESTKVOTER</v>
      </c>
      <c r="H56" s="208" t="str">
        <f>J20</f>
        <v>LANDET KVANTUM T.O.M. UKE 43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12"/>
      <c r="E57" s="353">
        <v>32.556699999999999</v>
      </c>
      <c r="F57" s="353">
        <v>1572.4870000000001</v>
      </c>
      <c r="G57" s="417"/>
      <c r="H57" s="355">
        <v>1596.7505000000001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13"/>
      <c r="E58" s="353">
        <v>60.060099999999998</v>
      </c>
      <c r="F58" s="353">
        <v>1246.8444999999999</v>
      </c>
      <c r="G58" s="418"/>
      <c r="H58" s="355">
        <v>1135.3951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14"/>
      <c r="E59" s="354">
        <v>0</v>
      </c>
      <c r="F59" s="354">
        <v>122.56019999999999</v>
      </c>
      <c r="G59" s="419"/>
      <c r="H59" s="356">
        <v>104.7281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22.648199999999999</v>
      </c>
      <c r="F60" s="250">
        <f>F61+F62+F63</f>
        <v>6746.1839</v>
      </c>
      <c r="G60" s="250">
        <f>D60-F60</f>
        <v>-146.18389999999999</v>
      </c>
      <c r="H60" s="257">
        <f>H61+H62+H63</f>
        <v>5867.1202999999996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1.2907</v>
      </c>
      <c r="F61" s="246">
        <v>2732.3815</v>
      </c>
      <c r="G61" s="246"/>
      <c r="H61" s="248">
        <v>2349.0989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15.014200000000001</v>
      </c>
      <c r="F62" s="246">
        <v>2698.4892</v>
      </c>
      <c r="G62" s="246"/>
      <c r="H62" s="248">
        <v>2421.3391999999999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6.3433000000000002</v>
      </c>
      <c r="F63" s="256">
        <v>1315.3132000000001</v>
      </c>
      <c r="G63" s="256"/>
      <c r="H63" s="352">
        <v>1096.6822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/>
      <c r="F65" s="261">
        <v>496</v>
      </c>
      <c r="G65" s="261"/>
      <c r="H65" s="331">
        <v>238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115.265</v>
      </c>
      <c r="F66" s="340">
        <f>F57+F58+F59+F60+F64+F65</f>
        <v>10203.5265</v>
      </c>
      <c r="G66" s="214">
        <f>D66-F66</f>
        <v>1001.4735000000001</v>
      </c>
      <c r="H66" s="222">
        <f>H57+H58+H59+H60+H64+H65</f>
        <v>8946.4741999999987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5"/>
      <c r="D67" s="415"/>
      <c r="E67" s="41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5" t="s">
        <v>1</v>
      </c>
      <c r="C72" s="406"/>
      <c r="D72" s="406"/>
      <c r="E72" s="406"/>
      <c r="F72" s="406"/>
      <c r="G72" s="406"/>
      <c r="H72" s="406"/>
      <c r="I72" s="406"/>
      <c r="J72" s="406"/>
      <c r="K72" s="40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400" t="s">
        <v>2</v>
      </c>
      <c r="D74" s="401"/>
      <c r="E74" s="400" t="s">
        <v>20</v>
      </c>
      <c r="F74" s="408"/>
      <c r="G74" s="400" t="s">
        <v>21</v>
      </c>
      <c r="H74" s="401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6" t="s">
        <v>87</v>
      </c>
      <c r="D80" s="416"/>
      <c r="E80" s="416"/>
      <c r="F80" s="416"/>
      <c r="G80" s="416"/>
      <c r="H80" s="416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6"/>
      <c r="D81" s="416"/>
      <c r="E81" s="416"/>
      <c r="F81" s="416"/>
      <c r="G81" s="416"/>
      <c r="H81" s="416"/>
      <c r="I81" s="283"/>
      <c r="J81" s="283"/>
      <c r="K81" s="280"/>
      <c r="L81" s="283"/>
      <c r="M81" s="124"/>
    </row>
    <row r="82" spans="1:13" ht="14.1" customHeight="1" x14ac:dyDescent="0.25">
      <c r="B82" s="409" t="s">
        <v>8</v>
      </c>
      <c r="C82" s="410"/>
      <c r="D82" s="410"/>
      <c r="E82" s="410"/>
      <c r="F82" s="410"/>
      <c r="G82" s="410"/>
      <c r="H82" s="410"/>
      <c r="I82" s="410"/>
      <c r="J82" s="410"/>
      <c r="K82" s="411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43</v>
      </c>
      <c r="G84" s="207" t="str">
        <f>G20</f>
        <v>LANDET KVANTUM T.O.M UKE 43</v>
      </c>
      <c r="H84" s="207" t="str">
        <f>I20</f>
        <v>RESTKVOTER</v>
      </c>
      <c r="I84" s="208" t="str">
        <f>J20</f>
        <v>LANDET KVANTUM T.O.M. UKE 43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51550</v>
      </c>
      <c r="F85" s="361">
        <f>F87+F86</f>
        <v>108.3424</v>
      </c>
      <c r="G85" s="361">
        <f>G86+G87</f>
        <v>40676.5815</v>
      </c>
      <c r="H85" s="361">
        <f>H86+H87</f>
        <v>10873.418499999998</v>
      </c>
      <c r="I85" s="383">
        <f>I86+I87</f>
        <v>30957.874600000003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v>50800</v>
      </c>
      <c r="F86" s="363">
        <v>108.3424</v>
      </c>
      <c r="G86" s="363">
        <v>40383.791100000002</v>
      </c>
      <c r="H86" s="363">
        <f>E86-G86</f>
        <v>10416.208899999998</v>
      </c>
      <c r="I86" s="384">
        <v>30274.599300000002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>
        <v>0</v>
      </c>
      <c r="G87" s="365">
        <v>292.79039999999998</v>
      </c>
      <c r="H87" s="365">
        <f>E87-G87</f>
        <v>457.20960000000002</v>
      </c>
      <c r="I87" s="385">
        <v>683.27530000000002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80660</v>
      </c>
      <c r="F88" s="379">
        <f t="shared" si="1"/>
        <v>788.55730000000005</v>
      </c>
      <c r="G88" s="379">
        <f t="shared" si="1"/>
        <v>52909.362999999998</v>
      </c>
      <c r="H88" s="379">
        <f>H89+H95+H96</f>
        <v>27750.636999999999</v>
      </c>
      <c r="I88" s="390">
        <f t="shared" si="1"/>
        <v>46435.507599999997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59868</v>
      </c>
      <c r="F89" s="367">
        <f>F90+F91+F92+F93+F94</f>
        <v>584.05110000000002</v>
      </c>
      <c r="G89" s="367">
        <f>G90+G91+G92+G93+G94</f>
        <v>41600.025099999999</v>
      </c>
      <c r="H89" s="367">
        <f>H90+H91+H92+H93+H94</f>
        <v>18267.974900000001</v>
      </c>
      <c r="I89" s="386">
        <f>I90+I91+I92+I93</f>
        <v>35957.231800000001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v>15631</v>
      </c>
      <c r="F90" s="369">
        <v>169.55160000000001</v>
      </c>
      <c r="G90" s="369">
        <v>6929.2743</v>
      </c>
      <c r="H90" s="369">
        <f t="shared" ref="H90:H99" si="2">E90-G90</f>
        <v>8701.7256999999991</v>
      </c>
      <c r="I90" s="387">
        <v>8240.8336999999992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v>12985</v>
      </c>
      <c r="F91" s="369">
        <v>116.2307</v>
      </c>
      <c r="G91" s="369">
        <v>10745.5718</v>
      </c>
      <c r="H91" s="369">
        <f t="shared" si="2"/>
        <v>2239.4282000000003</v>
      </c>
      <c r="I91" s="387">
        <v>10695.0942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v>16353</v>
      </c>
      <c r="F92" s="369">
        <v>103.7748</v>
      </c>
      <c r="G92" s="369">
        <v>12547.1576</v>
      </c>
      <c r="H92" s="369">
        <f t="shared" si="2"/>
        <v>3805.8423999999995</v>
      </c>
      <c r="I92" s="387">
        <v>10406.5136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v>8899</v>
      </c>
      <c r="F93" s="369">
        <v>194.494</v>
      </c>
      <c r="G93" s="369">
        <v>11378.0214</v>
      </c>
      <c r="H93" s="369">
        <f t="shared" si="2"/>
        <v>-2479.0213999999996</v>
      </c>
      <c r="I93" s="387">
        <v>6614.7902999999997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v>14156</v>
      </c>
      <c r="F95" s="367">
        <v>151.6662</v>
      </c>
      <c r="G95" s="367">
        <v>8818.1165999999994</v>
      </c>
      <c r="H95" s="367">
        <f t="shared" si="2"/>
        <v>5337.8834000000006</v>
      </c>
      <c r="I95" s="386">
        <v>7100.2367999999997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v>6636</v>
      </c>
      <c r="F96" s="381">
        <v>52.84</v>
      </c>
      <c r="G96" s="381">
        <v>2491.2213000000002</v>
      </c>
      <c r="H96" s="381">
        <f t="shared" si="2"/>
        <v>4144.7786999999998</v>
      </c>
      <c r="I96" s="391">
        <v>3378.0390000000002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>
        <v>9.7999999999999997E-3</v>
      </c>
      <c r="G97" s="373">
        <v>25.195499999999999</v>
      </c>
      <c r="H97" s="373">
        <f t="shared" si="2"/>
        <v>347.80450000000002</v>
      </c>
      <c r="I97" s="389">
        <v>35.603000000000002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>
        <v>1.4474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>
        <v>2</v>
      </c>
      <c r="G99" s="373">
        <v>190</v>
      </c>
      <c r="H99" s="373">
        <f t="shared" si="2"/>
        <v>-190</v>
      </c>
      <c r="I99" s="389">
        <v>-139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900.35690000000011</v>
      </c>
      <c r="G100" s="237">
        <f>G85+G88+G97+G98+G99</f>
        <v>94101.14</v>
      </c>
      <c r="H100" s="237">
        <f>H85+H88+H97+H98+H99</f>
        <v>38781.859999999993</v>
      </c>
      <c r="I100" s="211">
        <f>I85+I88+I97+I98+I99</f>
        <v>77589.985199999996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106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405" t="s">
        <v>1</v>
      </c>
      <c r="C107" s="406"/>
      <c r="D107" s="406"/>
      <c r="E107" s="406"/>
      <c r="F107" s="406"/>
      <c r="G107" s="406"/>
      <c r="H107" s="406"/>
      <c r="I107" s="406"/>
      <c r="J107" s="406"/>
      <c r="K107" s="40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400" t="s">
        <v>2</v>
      </c>
      <c r="D109" s="401"/>
      <c r="E109" s="400" t="s">
        <v>20</v>
      </c>
      <c r="F109" s="401"/>
      <c r="G109" s="400" t="s">
        <v>21</v>
      </c>
      <c r="H109" s="401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2" t="s">
        <v>8</v>
      </c>
      <c r="C116" s="403"/>
      <c r="D116" s="403"/>
      <c r="E116" s="403"/>
      <c r="F116" s="403"/>
      <c r="G116" s="403"/>
      <c r="H116" s="403"/>
      <c r="I116" s="403"/>
      <c r="J116" s="403"/>
      <c r="K116" s="404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43</v>
      </c>
      <c r="F118" s="207" t="str">
        <f>G20</f>
        <v>LANDET KVANTUM T.O.M UKE 43</v>
      </c>
      <c r="G118" s="207" t="str">
        <f>I20</f>
        <v>RESTKVOTER</v>
      </c>
      <c r="H118" s="208" t="str">
        <f>J20</f>
        <v>LANDET KVANTUM T.O.M. UKE 43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1007.5848</v>
      </c>
      <c r="F119" s="250">
        <f>F120+F121+F122</f>
        <v>34378.572500000002</v>
      </c>
      <c r="G119" s="250">
        <f>G120+G121+G122</f>
        <v>10521.427500000002</v>
      </c>
      <c r="H119" s="257">
        <f>H120+H121+H122</f>
        <v>36837.532699999996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1007.5848</v>
      </c>
      <c r="F120" s="254">
        <v>29492.689699999999</v>
      </c>
      <c r="G120" s="254">
        <f>D120-F120</f>
        <v>6427.310300000001</v>
      </c>
      <c r="H120" s="258">
        <v>31918.7199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>
        <v>0</v>
      </c>
      <c r="F121" s="254">
        <v>4885.8828000000003</v>
      </c>
      <c r="G121" s="254">
        <f>D121-F121</f>
        <v>3594.1171999999997</v>
      </c>
      <c r="H121" s="258">
        <v>4918.8127999999997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0</v>
      </c>
      <c r="F123" s="332">
        <v>28435.23</v>
      </c>
      <c r="G123" s="332">
        <f>D123-F123</f>
        <v>1901.7700000000004</v>
      </c>
      <c r="H123" s="336">
        <v>29472.613499999999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554.91799999999989</v>
      </c>
      <c r="F124" s="247">
        <f>F133+F130+F125</f>
        <v>43890.765100000004</v>
      </c>
      <c r="G124" s="247">
        <f>D124-F124</f>
        <v>2222.2348999999958</v>
      </c>
      <c r="H124" s="249">
        <f>H125+H130+H133</f>
        <v>39956.960599999999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453.47939999999994</v>
      </c>
      <c r="F125" s="333">
        <f>F126+F127+F129+F128</f>
        <v>33701.754000000001</v>
      </c>
      <c r="G125" s="333">
        <f>G126+G127+G128+G129</f>
        <v>883.24600000000009</v>
      </c>
      <c r="H125" s="337">
        <f>H126+H127+H128+H129</f>
        <v>29162.589500000002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143.15039999999999</v>
      </c>
      <c r="F126" s="246">
        <v>6740.5955999999996</v>
      </c>
      <c r="G126" s="246">
        <f t="shared" ref="G126:G129" si="4">D126-F126</f>
        <v>3047.4044000000004</v>
      </c>
      <c r="H126" s="248">
        <v>4992.5099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79.661000000000001</v>
      </c>
      <c r="F127" s="246">
        <v>8278.3006999999998</v>
      </c>
      <c r="G127" s="246">
        <f t="shared" si="4"/>
        <v>713.69930000000022</v>
      </c>
      <c r="H127" s="248">
        <v>7782.4611000000004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99.844999999999999</v>
      </c>
      <c r="F128" s="246">
        <v>10551.3104</v>
      </c>
      <c r="G128" s="246">
        <f t="shared" si="4"/>
        <v>-1594.3104000000003</v>
      </c>
      <c r="H128" s="248">
        <v>8999.2428999999993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130.82300000000001</v>
      </c>
      <c r="F129" s="246">
        <v>8131.5473000000002</v>
      </c>
      <c r="G129" s="246">
        <f t="shared" si="4"/>
        <v>-1283.5473000000002</v>
      </c>
      <c r="H129" s="248">
        <v>7388.3756000000003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/>
      <c r="F130" s="251">
        <v>3909.0666000000001</v>
      </c>
      <c r="G130" s="251">
        <f>D130-F130</f>
        <v>1162.9333999999999</v>
      </c>
      <c r="H130" s="260">
        <v>5368.9040999999997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0</v>
      </c>
      <c r="F131" s="334">
        <v>3896.6152000000002</v>
      </c>
      <c r="G131" s="334"/>
      <c r="H131" s="338">
        <v>4785.9548999999997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101.43859999999999</v>
      </c>
      <c r="F133" s="287">
        <v>6279.9444999999996</v>
      </c>
      <c r="G133" s="287">
        <f>D133-F133</f>
        <v>176.05550000000039</v>
      </c>
      <c r="H133" s="298">
        <v>5425.4669999999996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>
        <v>0.91269999999999996</v>
      </c>
      <c r="F134" s="335">
        <v>6.8792999999999997</v>
      </c>
      <c r="G134" s="335">
        <f>D134-F134</f>
        <v>243.1207</v>
      </c>
      <c r="H134" s="339">
        <v>5.6417999999999999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7.2927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95.525999999999996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/>
      <c r="F137" s="261">
        <v>207</v>
      </c>
      <c r="G137" s="261">
        <f>D137-F137</f>
        <v>-207</v>
      </c>
      <c r="H137" s="331">
        <v>55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1570.7081999999998</v>
      </c>
      <c r="F138" s="214">
        <f>F119+F123+F124+F134+F135+F136+F137</f>
        <v>109088.67390000001</v>
      </c>
      <c r="G138" s="214">
        <f>G119+G123+G124+G134+G135+G136+G137</f>
        <v>14861.326099999997</v>
      </c>
      <c r="H138" s="222">
        <f>H119+H123+H124+H134+H135+H136+H137</f>
        <v>108423.27459999998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92" t="s">
        <v>2</v>
      </c>
      <c r="D147" s="39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43</v>
      </c>
      <c r="F156" s="72" t="str">
        <f>G20</f>
        <v>LANDET KVANTUM T.O.M UKE 43</v>
      </c>
      <c r="G156" s="72" t="str">
        <f>I20</f>
        <v>RESTKVOTER</v>
      </c>
      <c r="H156" s="95" t="str">
        <f>J20</f>
        <v>LANDET KVANTUM T.O.M. UKE 43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0.83499999999999996</v>
      </c>
      <c r="F157" s="196">
        <v>17205.682700000001</v>
      </c>
      <c r="G157" s="196">
        <f>D157-F157</f>
        <v>281.3172999999988</v>
      </c>
      <c r="H157" s="234">
        <v>18805.936099999999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19</v>
      </c>
      <c r="G158" s="196">
        <f>D158-F158</f>
        <v>81</v>
      </c>
      <c r="H158" s="234">
        <v>8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0.83499999999999996</v>
      </c>
      <c r="F160" s="198">
        <f>SUM(F157:F159)</f>
        <v>17224.682700000001</v>
      </c>
      <c r="G160" s="198">
        <f>D160-F160</f>
        <v>375.3172999999988</v>
      </c>
      <c r="H160" s="221">
        <f>SUM(H157:H159)</f>
        <v>18813.936099999999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97" t="s">
        <v>1</v>
      </c>
      <c r="C163" s="398"/>
      <c r="D163" s="398"/>
      <c r="E163" s="398"/>
      <c r="F163" s="398"/>
      <c r="G163" s="398"/>
      <c r="H163" s="398"/>
      <c r="I163" s="398"/>
      <c r="J163" s="398"/>
      <c r="K163" s="399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92" t="s">
        <v>2</v>
      </c>
      <c r="D165" s="393"/>
      <c r="E165" s="392" t="s">
        <v>58</v>
      </c>
      <c r="F165" s="393"/>
      <c r="G165" s="392" t="s">
        <v>59</v>
      </c>
      <c r="H165" s="393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94" t="s">
        <v>8</v>
      </c>
      <c r="C174" s="395"/>
      <c r="D174" s="395"/>
      <c r="E174" s="395"/>
      <c r="F174" s="395"/>
      <c r="G174" s="395"/>
      <c r="H174" s="395"/>
      <c r="I174" s="395"/>
      <c r="J174" s="395"/>
      <c r="K174" s="396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43</v>
      </c>
      <c r="F176" s="72" t="str">
        <f>G20</f>
        <v>LANDET KVANTUM T.O.M UKE 43</v>
      </c>
      <c r="G176" s="72" t="str">
        <f>I20</f>
        <v>RESTKVOTER</v>
      </c>
      <c r="H176" s="95" t="str">
        <f>J20</f>
        <v>LANDET KVANTUM T.O.M. UKE 43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652.53319999999997</v>
      </c>
      <c r="F177" s="344">
        <f>F178+F179+F180+F181</f>
        <v>23186.039799999999</v>
      </c>
      <c r="G177" s="344">
        <f>G178+G179+G180+G181</f>
        <v>-3164.0398000000005</v>
      </c>
      <c r="H177" s="349">
        <f>H178+H179+H180+H181</f>
        <v>25394.826300000001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>
        <v>302.55419999999998</v>
      </c>
      <c r="F178" s="342">
        <v>14501.3665</v>
      </c>
      <c r="G178" s="342">
        <f t="shared" ref="G178:G183" si="5">D178-F178</f>
        <v>-3535.3665000000001</v>
      </c>
      <c r="H178" s="347">
        <v>15250.9712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>
        <v>0</v>
      </c>
      <c r="F179" s="342">
        <v>1668.1731</v>
      </c>
      <c r="G179" s="342">
        <f t="shared" si="5"/>
        <v>1185.8269</v>
      </c>
      <c r="H179" s="347">
        <v>2855.3013999999998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10.4856</v>
      </c>
      <c r="F180" s="342">
        <v>2679.4276</v>
      </c>
      <c r="G180" s="342">
        <f t="shared" si="5"/>
        <v>-1253.4276</v>
      </c>
      <c r="H180" s="347">
        <v>3673.0641999999998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339.49340000000001</v>
      </c>
      <c r="F181" s="342">
        <v>4337.0726000000004</v>
      </c>
      <c r="G181" s="342">
        <f t="shared" si="5"/>
        <v>438.92739999999958</v>
      </c>
      <c r="H181" s="347">
        <v>3615.4895000000001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2.1859999999999999</v>
      </c>
      <c r="F182" s="343">
        <v>2303.1819999999998</v>
      </c>
      <c r="G182" s="343">
        <f t="shared" si="5"/>
        <v>3196.8180000000002</v>
      </c>
      <c r="H182" s="348">
        <v>4184.3901999999998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55.379199999999997</v>
      </c>
      <c r="F183" s="344">
        <v>3547.2563</v>
      </c>
      <c r="G183" s="344">
        <f t="shared" si="5"/>
        <v>4452.7437</v>
      </c>
      <c r="H183" s="349">
        <v>4489.6008000000002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>
        <v>0</v>
      </c>
      <c r="F184" s="342">
        <v>1121.4483</v>
      </c>
      <c r="G184" s="342"/>
      <c r="H184" s="347">
        <v>2199.5127000000002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55.379199999999997</v>
      </c>
      <c r="F185" s="345">
        <f>F183-F184</f>
        <v>2425.808</v>
      </c>
      <c r="G185" s="345"/>
      <c r="H185" s="350">
        <f>H183-H184</f>
        <v>2290.0880999999999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0</v>
      </c>
      <c r="F186" s="346">
        <v>1.3421000000000001</v>
      </c>
      <c r="G186" s="346">
        <f>D186-F186</f>
        <v>8.6578999999999997</v>
      </c>
      <c r="H186" s="351">
        <v>3.3201000000000001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7</v>
      </c>
      <c r="F187" s="343">
        <v>92</v>
      </c>
      <c r="G187" s="343">
        <f>D187-F187</f>
        <v>-92</v>
      </c>
      <c r="H187" s="348">
        <v>82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717.09839999999997</v>
      </c>
      <c r="F188" s="214">
        <f>F177+F182+F183+F186+F187</f>
        <v>29129.820200000002</v>
      </c>
      <c r="G188" s="214">
        <f>G177+G182+G183+G186+G187</f>
        <v>4402.1797999999999</v>
      </c>
      <c r="H188" s="211">
        <f>H177+H182+H183+H186+H187</f>
        <v>34154.1374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97" t="s">
        <v>1</v>
      </c>
      <c r="C193" s="398"/>
      <c r="D193" s="398"/>
      <c r="E193" s="398"/>
      <c r="F193" s="398"/>
      <c r="G193" s="398"/>
      <c r="H193" s="398"/>
      <c r="I193" s="398"/>
      <c r="J193" s="398"/>
      <c r="K193" s="399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92" t="s">
        <v>2</v>
      </c>
      <c r="D195" s="39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94" t="s">
        <v>8</v>
      </c>
      <c r="C203" s="395"/>
      <c r="D203" s="395"/>
      <c r="E203" s="395"/>
      <c r="F203" s="395"/>
      <c r="G203" s="395"/>
      <c r="H203" s="395"/>
      <c r="I203" s="395"/>
      <c r="J203" s="395"/>
      <c r="K203" s="396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43</v>
      </c>
      <c r="F205" s="72" t="str">
        <f>G20</f>
        <v>LANDET KVANTUM T.O.M UKE 43</v>
      </c>
      <c r="G205" s="72" t="str">
        <f>I20</f>
        <v>RESTKVOTER</v>
      </c>
      <c r="H205" s="95" t="str">
        <f>J20</f>
        <v>LANDET KVANTUM T.O.M. UKE 43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14.907400000000001</v>
      </c>
      <c r="F206" s="196">
        <v>1191.4070999999999</v>
      </c>
      <c r="G206" s="196"/>
      <c r="H206" s="234">
        <v>1191.1813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56.1233</v>
      </c>
      <c r="F207" s="196">
        <v>3926.2375999999999</v>
      </c>
      <c r="G207" s="196"/>
      <c r="H207" s="234">
        <v>3296.7064999999998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>
        <v>0.1027</v>
      </c>
      <c r="F208" s="197">
        <v>0.1239</v>
      </c>
      <c r="G208" s="197"/>
      <c r="H208" s="235">
        <v>5.8893000000000004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2</v>
      </c>
      <c r="F209" s="197">
        <v>61</v>
      </c>
      <c r="G209" s="197"/>
      <c r="H209" s="235">
        <v>36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73.133399999999995</v>
      </c>
      <c r="F210" s="198">
        <f>SUM(F206:F209)</f>
        <v>5178.7685999999994</v>
      </c>
      <c r="G210" s="198">
        <f>D210-F210</f>
        <v>846.23140000000058</v>
      </c>
      <c r="H210" s="221">
        <f>H206+H207+H208+H209</f>
        <v>4529.7770999999993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43
&amp;"-,Normal"&amp;11(iht. motatte landings- og sluttsedler fra fiskesalgslagene; alle tallstørrelser i hele tonn)&amp;R01.11.2016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UKE_43_2016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2016-11-01T14:15:23Z</dcterms:modified>
</cp:coreProperties>
</file>