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Sogn_Fjordane" sheetId="2" r:id="rId2"/>
  </sheets>
  <definedNames/>
  <calcPr fullCalcOnLoad="1"/>
</workbook>
</file>

<file path=xl/sharedStrings.xml><?xml version="1.0" encoding="utf-8"?>
<sst xmlns="http://schemas.openxmlformats.org/spreadsheetml/2006/main" count="202" uniqueCount="122">
  <si>
    <t>LØNNSOMHETSUNDERSØKELSE FOR SETTEFISKPRODUKSJON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</si>
  <si>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</si>
  <si>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</si>
  <si>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</si>
  <si>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</si>
  <si>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</si>
  <si>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</si>
  <si>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</si>
  <si>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</si>
  <si>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</si>
  <si>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</si>
  <si>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</si>
  <si>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</si>
  <si>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</si>
  <si>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</si>
  <si>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</si>
  <si>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</si>
  <si>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</si>
  <si>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</si>
  <si>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</si>
  <si>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</si>
  <si>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</si>
  <si>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</si>
  <si>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</si>
  <si>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</si>
  <si>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>GJENNOMSNITTSRESULTATER FOR SOGN OG FJORDANE</t>
  </si>
  <si>
    <t>UTVALGET</t>
  </si>
  <si>
    <t>Antall selskaper i undersøkelsen</t>
  </si>
  <si>
    <t>stk</t>
  </si>
  <si>
    <t>%</t>
  </si>
  <si>
    <t>GJENNOMSNITTSTALL FOR SOGN OG FJORDANE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</si>
  <si>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</si>
  <si>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</si>
  <si>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</si>
  <si>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</si>
  <si>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</si>
  <si>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</si>
  <si>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</si>
  <si>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</si>
  <si>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</si>
  <si>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</si>
  <si>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</si>
  <si>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</si>
  <si>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</si>
  <si>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</si>
  <si>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</si>
  <si>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</si>
  <si>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</si>
  <si>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</si>
  <si>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</si>
  <si>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</si>
  <si>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</si>
  <si>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</si>
  <si>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</si>
  <si>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</si>
  <si>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</si>
  <si>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</si>
  <si>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</si>
  <si>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</si>
  <si>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</si>
  <si>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</si>
  <si>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</si>
  <si>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</si>
  <si>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</si>
  <si>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</si>
  <si>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</si>
  <si>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</si>
  <si>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</si>
  <si>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</si>
  <si>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</si>
  <si>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</si>
  <si>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</si>
  <si>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</si>
  <si>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</si>
  <si>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</si>
  <si>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</si>
  <si>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</si>
  <si>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</si>
  <si>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</si>
  <si>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</si>
  <si>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</si>
  <si>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</si>
  <si>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</si>
  <si>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</si>
  <si>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</si>
  <si>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</si>
  <si>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</si>
  <si>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</si>
  <si>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tidligere undersøkelser (rapporter).</t>
  </si>
  <si>
    <t xml:space="preserve">Dette medfører at vedlagte resultater ikke her helt identisk med resultater offentliggjort i </t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</si>
  <si>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</si>
  <si>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</si>
  <si>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</si>
  <si>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</si>
  <si>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</si>
  <si>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</si>
  <si>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</si>
  <si>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t>Salg av fisk per årsverk</t>
  </si>
  <si>
    <t>Salgspris per stk solgt smolt</t>
  </si>
  <si>
    <t>Salgspris per stk solgt yngel</t>
  </si>
  <si>
    <t>Produksjonsverdi per årsverk</t>
  </si>
  <si>
    <t>Lønnsevne per årsverk</t>
  </si>
  <si>
    <t>Overskuddsgrad</t>
  </si>
  <si>
    <t>BEREGNEDE NØKKELTALL</t>
  </si>
  <si>
    <t>BEREGNEDE KOSTNADER PER STK SOLGT FISK</t>
  </si>
  <si>
    <t>SALG OG ANDRE BEREGNDE LØNNSOMHETSMÅL</t>
  </si>
  <si>
    <t>PRODUKSJONSKOSTNAD PER STK</t>
  </si>
  <si>
    <t>RESULTATREGNSKAP</t>
  </si>
  <si>
    <t>Antall tillatelser i undersøkelsen</t>
  </si>
  <si>
    <t>Tillatelse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</si>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</sst>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9" fontId="9" fillId="33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1" fontId="1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11" fillId="33" borderId="11" xfId="0" applyFont="1" applyFill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0" fillId="0" borderId="16" xfId="0" applyNumberFormat="1" applyFont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11" bestFit="1" customWidth="1"/>
    <col min="2" max="16384" width="11.421875" style="11" customWidth="1"/>
  </cols>
  <sheetData>
    <row r="1" spans="1:24" s="2" customFormat="1" ht="18">
      <c r="A1" s="1" t="s">
        <v>0</v>
      </c>
      <c r="C1" s="3"/>
      <c r="D1" s="4"/>
      <c r="E1" s="5"/>
      <c r="F1" s="4"/>
      <c r="G1" s="4"/>
      <c r="H1" s="4"/>
      <c r="I1" s="4"/>
      <c r="J1" s="4"/>
      <c r="K1" s="3"/>
      <c r="L1" s="4"/>
      <c r="M1" s="3"/>
      <c r="N1" s="4"/>
      <c r="P1" s="4"/>
      <c r="R1" s="4"/>
      <c r="T1" s="4"/>
      <c r="V1" s="4"/>
      <c r="X1" s="4"/>
    </row>
    <row r="2" spans="1:24" s="2" customFormat="1" ht="18">
      <c r="A2" s="6" t="s">
        <v>1</v>
      </c>
      <c r="C2" s="3"/>
      <c r="D2" s="4"/>
      <c r="E2" s="5"/>
      <c r="F2" s="4"/>
      <c r="G2" s="4"/>
      <c r="H2" s="4"/>
      <c r="I2" s="4"/>
      <c r="J2" s="4"/>
      <c r="K2" s="3"/>
      <c r="L2" s="4"/>
      <c r="M2" s="3"/>
      <c r="N2" s="4"/>
      <c r="P2" s="4"/>
      <c r="R2" s="4"/>
      <c r="T2" s="4"/>
      <c r="V2" s="4"/>
      <c r="X2" s="4"/>
    </row>
    <row r="3" spans="1:32" s="7" customFormat="1" ht="12.75">
      <c r="A3" s="7" t="s">
        <v>2</v>
      </c>
      <c r="C3" s="8"/>
      <c r="D3" s="9"/>
      <c r="E3" s="8"/>
      <c r="F3" s="9"/>
      <c r="G3" s="8"/>
      <c r="H3" s="9"/>
      <c r="I3" s="8"/>
      <c r="J3" s="9"/>
      <c r="K3" s="8"/>
      <c r="L3" s="9"/>
      <c r="M3" s="10"/>
      <c r="N3" s="9"/>
      <c r="O3" s="9"/>
      <c r="P3" s="9"/>
      <c r="Q3" s="9"/>
      <c r="R3" s="9"/>
      <c r="S3" s="8"/>
      <c r="T3" s="9"/>
      <c r="U3" s="8"/>
      <c r="V3" s="9"/>
      <c r="X3" s="9"/>
      <c r="Z3" s="9"/>
      <c r="AB3" s="9"/>
      <c r="AD3" s="9"/>
      <c r="AF3" s="9"/>
    </row>
    <row r="4" spans="1:24" ht="14.25">
      <c r="A4" s="33" t="s">
        <v>119</v>
      </c>
      <c r="C4" s="12"/>
      <c r="D4" s="13"/>
      <c r="E4" s="14"/>
      <c r="F4" s="13"/>
      <c r="G4" s="13"/>
      <c r="H4" s="13"/>
      <c r="I4" s="13"/>
      <c r="J4" s="13"/>
      <c r="K4" s="12"/>
      <c r="L4" s="13"/>
      <c r="M4" s="12"/>
      <c r="N4" s="13"/>
      <c r="P4" s="13"/>
      <c r="R4" s="13"/>
      <c r="T4" s="13"/>
      <c r="V4" s="13"/>
      <c r="X4" s="13"/>
    </row>
    <row r="7" ht="15">
      <c r="A7" s="15" t="s">
        <v>3</v>
      </c>
    </row>
    <row r="8" ht="15">
      <c r="A8" s="11" t="s">
        <v>4</v>
      </c>
    </row>
    <row r="9" ht="15">
      <c r="A9" s="16" t="s">
        <v>5</v>
      </c>
    </row>
    <row r="11" ht="15">
      <c r="A11" s="15" t="s">
        <v>6</v>
      </c>
    </row>
    <row r="12" ht="14.25">
      <c r="A12" s="11" t="s">
        <v>7</v>
      </c>
    </row>
    <row r="13" ht="14.25">
      <c r="A13" s="11" t="s">
        <v>8</v>
      </c>
    </row>
    <row r="15" ht="15">
      <c r="A15" s="15" t="s">
        <v>9</v>
      </c>
    </row>
    <row r="16" ht="14.25">
      <c r="A16" s="11" t="s">
        <v>10</v>
      </c>
    </row>
    <row r="17" ht="14.25">
      <c r="A17" s="11" t="s">
        <v>11</v>
      </c>
    </row>
    <row r="18" ht="14.25">
      <c r="A18" s="11" t="s">
        <v>12</v>
      </c>
    </row>
    <row r="20" s="16" customFormat="1" ht="15">
      <c r="A20" s="16" t="s">
        <v>89</v>
      </c>
    </row>
    <row r="21" s="16" customFormat="1" ht="15">
      <c r="A21" s="16" t="s">
        <v>88</v>
      </c>
    </row>
    <row r="23" ht="15">
      <c r="A23" s="15" t="s">
        <v>13</v>
      </c>
    </row>
    <row r="24" ht="14.25">
      <c r="A24" s="11" t="s">
        <v>14</v>
      </c>
    </row>
    <row r="25" ht="14.25">
      <c r="A25" s="11" t="s">
        <v>15</v>
      </c>
    </row>
    <row r="26" ht="14.25">
      <c r="A26" s="11" t="s">
        <v>16</v>
      </c>
    </row>
    <row r="28" ht="14.25">
      <c r="A28" s="11" t="s">
        <v>17</v>
      </c>
    </row>
    <row r="29" ht="14.25">
      <c r="A29" s="11" t="s">
        <v>18</v>
      </c>
    </row>
    <row r="30" ht="14.25">
      <c r="A30" s="11" t="s">
        <v>19</v>
      </c>
    </row>
    <row r="32" ht="14.25">
      <c r="A32" s="11" t="s">
        <v>20</v>
      </c>
    </row>
    <row r="33" ht="14.25">
      <c r="A33" s="11" t="s">
        <v>21</v>
      </c>
    </row>
    <row r="35" s="16" customFormat="1" ht="15">
      <c r="A35" s="16" t="s">
        <v>22</v>
      </c>
    </row>
    <row r="36" s="16" customFormat="1" ht="15">
      <c r="A36" s="16" t="s">
        <v>23</v>
      </c>
    </row>
    <row r="37" s="16" customFormat="1" ht="15">
      <c r="A37" s="16" t="s">
        <v>24</v>
      </c>
    </row>
    <row r="38" s="16" customFormat="1" ht="15"/>
    <row r="39" s="16" customFormat="1" ht="15"/>
  </sheetData>
  <sheetProtection/>
  <printOptions/>
  <pageMargins left="0.61" right="0.59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4.140625" style="7" customWidth="1"/>
    <col min="2" max="2" width="3.140625" style="7" customWidth="1"/>
    <col min="3" max="11" width="10.7109375" style="7" customWidth="1"/>
    <col min="12" max="12" width="10.57421875" style="22" customWidth="1"/>
    <col min="13" max="21" width="10.7109375" style="22" customWidth="1"/>
    <col min="22" max="16384" width="11.57421875" style="7" customWidth="1"/>
  </cols>
  <sheetData>
    <row r="1" spans="1:21" ht="20.25">
      <c r="A1" s="17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6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7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33" t="str">
        <f>Forklaring!A4</f>
        <v>Oppdatert: 3. desember 2009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3:21" ht="12.7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3:21" ht="12.7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12" ht="15">
      <c r="A7" s="18" t="s">
        <v>26</v>
      </c>
      <c r="B7" s="19"/>
      <c r="L7" s="21"/>
    </row>
    <row r="8" spans="1:21" ht="12.75">
      <c r="A8" s="34"/>
      <c r="B8" s="35"/>
      <c r="C8" s="40">
        <v>2008</v>
      </c>
      <c r="D8" s="40">
        <v>2007</v>
      </c>
      <c r="E8" s="40">
        <v>2006</v>
      </c>
      <c r="F8" s="40">
        <v>2005</v>
      </c>
      <c r="G8" s="40">
        <v>2004</v>
      </c>
      <c r="H8" s="40">
        <v>2003</v>
      </c>
      <c r="I8" s="40">
        <v>2002</v>
      </c>
      <c r="J8" s="40">
        <v>2001</v>
      </c>
      <c r="K8" s="40">
        <v>2000</v>
      </c>
      <c r="L8" s="40">
        <v>1999</v>
      </c>
      <c r="M8" s="40">
        <v>1998</v>
      </c>
      <c r="N8" s="40">
        <v>1997</v>
      </c>
      <c r="O8" s="40">
        <v>1996</v>
      </c>
      <c r="P8" s="40">
        <v>1995</v>
      </c>
      <c r="Q8" s="40">
        <v>1994</v>
      </c>
      <c r="R8" s="40">
        <v>1993</v>
      </c>
      <c r="S8" s="40">
        <v>1992</v>
      </c>
      <c r="T8" s="40">
        <v>1991</v>
      </c>
      <c r="U8" s="40">
        <v>1990</v>
      </c>
    </row>
    <row r="9" spans="1:21" ht="12.75">
      <c r="A9" s="36" t="s">
        <v>27</v>
      </c>
      <c r="B9" s="37" t="s">
        <v>28</v>
      </c>
      <c r="C9" s="41">
        <v>8</v>
      </c>
      <c r="D9" s="41">
        <v>8</v>
      </c>
      <c r="E9" s="41">
        <v>6</v>
      </c>
      <c r="F9" s="42">
        <v>7</v>
      </c>
      <c r="G9" s="42">
        <v>7</v>
      </c>
      <c r="H9" s="42">
        <v>7</v>
      </c>
      <c r="I9" s="42">
        <v>8</v>
      </c>
      <c r="J9" s="41">
        <v>7</v>
      </c>
      <c r="K9" s="41">
        <v>10</v>
      </c>
      <c r="L9" s="43">
        <v>11</v>
      </c>
      <c r="M9" s="43">
        <v>10</v>
      </c>
      <c r="N9" s="44">
        <v>12</v>
      </c>
      <c r="O9" s="44">
        <v>16</v>
      </c>
      <c r="P9" s="44">
        <v>15</v>
      </c>
      <c r="Q9" s="44">
        <v>15</v>
      </c>
      <c r="R9" s="44">
        <v>13</v>
      </c>
      <c r="S9" s="44">
        <v>14</v>
      </c>
      <c r="T9" s="44">
        <v>11</v>
      </c>
      <c r="U9" s="44">
        <v>10</v>
      </c>
    </row>
    <row r="10" spans="1:21" s="20" customFormat="1" ht="12.75">
      <c r="A10" s="38" t="s">
        <v>108</v>
      </c>
      <c r="B10" s="39" t="s">
        <v>28</v>
      </c>
      <c r="C10" s="45">
        <v>10</v>
      </c>
      <c r="D10" s="45">
        <v>10</v>
      </c>
      <c r="E10" s="45">
        <v>8</v>
      </c>
      <c r="F10" s="45">
        <v>9</v>
      </c>
      <c r="G10" s="45">
        <v>9</v>
      </c>
      <c r="H10" s="45">
        <v>9</v>
      </c>
      <c r="I10" s="45">
        <v>12</v>
      </c>
      <c r="J10" s="45">
        <v>9</v>
      </c>
      <c r="K10" s="45">
        <v>12</v>
      </c>
      <c r="L10" s="46">
        <v>13</v>
      </c>
      <c r="M10" s="46">
        <v>12</v>
      </c>
      <c r="N10" s="46">
        <v>15</v>
      </c>
      <c r="O10" s="46">
        <v>19</v>
      </c>
      <c r="P10" s="46">
        <v>18</v>
      </c>
      <c r="Q10" s="46">
        <v>18</v>
      </c>
      <c r="R10" s="46">
        <v>13</v>
      </c>
      <c r="S10" s="46">
        <v>14</v>
      </c>
      <c r="T10" s="46">
        <v>11</v>
      </c>
      <c r="U10" s="46">
        <v>10</v>
      </c>
    </row>
    <row r="11" spans="1:21" s="29" customFormat="1" ht="11.25">
      <c r="A11" s="30"/>
      <c r="B11" s="30"/>
      <c r="C11" s="30"/>
      <c r="D11" s="30"/>
      <c r="E11" s="30"/>
      <c r="F11" s="30"/>
      <c r="G11" s="30"/>
      <c r="H11" s="30"/>
      <c r="I11" s="30"/>
      <c r="L11" s="31"/>
      <c r="M11" s="32"/>
      <c r="N11" s="32"/>
      <c r="O11" s="32"/>
      <c r="P11" s="32"/>
      <c r="Q11" s="32"/>
      <c r="R11" s="32"/>
      <c r="S11" s="32"/>
      <c r="T11" s="32"/>
      <c r="U11" s="32"/>
    </row>
    <row r="12" spans="1:12" ht="12.75">
      <c r="A12" s="20"/>
      <c r="B12" s="20"/>
      <c r="C12" s="20"/>
      <c r="D12" s="20"/>
      <c r="E12" s="20"/>
      <c r="F12" s="20"/>
      <c r="G12" s="20"/>
      <c r="H12" s="20"/>
      <c r="I12" s="20"/>
      <c r="L12" s="21"/>
    </row>
    <row r="13" spans="1:12" ht="15">
      <c r="A13" s="18" t="s">
        <v>107</v>
      </c>
      <c r="B13" s="24"/>
      <c r="L13" s="21"/>
    </row>
    <row r="14" spans="1:12" ht="14.25">
      <c r="A14" s="25" t="s">
        <v>30</v>
      </c>
      <c r="B14" s="24"/>
      <c r="L14" s="21"/>
    </row>
    <row r="15" spans="1:21" ht="12.75">
      <c r="A15" s="34"/>
      <c r="B15" s="47"/>
      <c r="C15" s="40">
        <v>2008</v>
      </c>
      <c r="D15" s="40">
        <v>2007</v>
      </c>
      <c r="E15" s="40">
        <v>2006</v>
      </c>
      <c r="F15" s="40">
        <v>2005</v>
      </c>
      <c r="G15" s="40">
        <v>2004</v>
      </c>
      <c r="H15" s="40">
        <v>2003</v>
      </c>
      <c r="I15" s="40">
        <v>2002</v>
      </c>
      <c r="J15" s="40">
        <v>2001</v>
      </c>
      <c r="K15" s="40">
        <v>2000</v>
      </c>
      <c r="L15" s="40">
        <v>1999</v>
      </c>
      <c r="M15" s="40">
        <v>1998</v>
      </c>
      <c r="N15" s="40">
        <v>1997</v>
      </c>
      <c r="O15" s="40">
        <v>1996</v>
      </c>
      <c r="P15" s="40">
        <v>1995</v>
      </c>
      <c r="Q15" s="40">
        <v>1994</v>
      </c>
      <c r="R15" s="40">
        <v>1993</v>
      </c>
      <c r="S15" s="40">
        <v>1992</v>
      </c>
      <c r="T15" s="40">
        <v>1991</v>
      </c>
      <c r="U15" s="40">
        <v>1990</v>
      </c>
    </row>
    <row r="16" spans="1:21" ht="12.75">
      <c r="A16" s="36" t="s">
        <v>31</v>
      </c>
      <c r="B16" s="37" t="s">
        <v>32</v>
      </c>
      <c r="C16" s="44">
        <v>11234228.875</v>
      </c>
      <c r="D16" s="44">
        <v>11044871.25</v>
      </c>
      <c r="E16" s="44">
        <v>10380345</v>
      </c>
      <c r="F16" s="44">
        <v>8585174</v>
      </c>
      <c r="G16" s="44">
        <v>7891690</v>
      </c>
      <c r="H16" s="44">
        <v>6002926</v>
      </c>
      <c r="I16" s="44">
        <v>8898295</v>
      </c>
      <c r="J16" s="44">
        <v>9939830</v>
      </c>
      <c r="K16" s="44">
        <v>5453441</v>
      </c>
      <c r="L16" s="44">
        <v>6416793</v>
      </c>
      <c r="M16" s="44">
        <v>6498929</v>
      </c>
      <c r="N16" s="44">
        <v>4214731</v>
      </c>
      <c r="O16" s="44">
        <v>4554709</v>
      </c>
      <c r="P16" s="44">
        <v>5978359</v>
      </c>
      <c r="Q16" s="44">
        <v>4736563</v>
      </c>
      <c r="R16" s="44">
        <v>3982765</v>
      </c>
      <c r="S16" s="44">
        <v>3140452</v>
      </c>
      <c r="T16" s="44">
        <v>3117158</v>
      </c>
      <c r="U16" s="44">
        <v>3432295</v>
      </c>
    </row>
    <row r="17" spans="1:21" ht="14.25">
      <c r="A17" s="36" t="s">
        <v>33</v>
      </c>
      <c r="B17" s="37" t="s">
        <v>32</v>
      </c>
      <c r="C17" s="44">
        <v>1249820</v>
      </c>
      <c r="D17" s="44">
        <v>386713</v>
      </c>
      <c r="E17" s="44">
        <v>977500</v>
      </c>
      <c r="F17" s="44">
        <v>1658429</v>
      </c>
      <c r="G17" s="44">
        <v>1602844</v>
      </c>
      <c r="H17" s="44">
        <v>364571</v>
      </c>
      <c r="I17" s="44">
        <v>344758</v>
      </c>
      <c r="J17" s="44">
        <v>193470</v>
      </c>
      <c r="K17" s="44">
        <v>620828</v>
      </c>
      <c r="L17" s="44">
        <v>629115</v>
      </c>
      <c r="M17" s="44">
        <v>158280</v>
      </c>
      <c r="N17" s="44">
        <v>998166</v>
      </c>
      <c r="O17" s="44">
        <v>425349</v>
      </c>
      <c r="P17" s="44">
        <v>249526</v>
      </c>
      <c r="Q17" s="44">
        <v>238668</v>
      </c>
      <c r="R17" s="44"/>
      <c r="S17" s="44"/>
      <c r="T17" s="44"/>
      <c r="U17" s="44"/>
    </row>
    <row r="18" spans="1:21" ht="14.25">
      <c r="A18" s="36" t="s">
        <v>34</v>
      </c>
      <c r="B18" s="37" t="s">
        <v>32</v>
      </c>
      <c r="C18" s="44">
        <v>0</v>
      </c>
      <c r="D18" s="44">
        <v>25000</v>
      </c>
      <c r="E18" s="44">
        <v>0</v>
      </c>
      <c r="F18" s="44">
        <v>0</v>
      </c>
      <c r="G18" s="44">
        <v>0</v>
      </c>
      <c r="H18" s="44">
        <v>0</v>
      </c>
      <c r="I18" s="44">
        <v>104603</v>
      </c>
      <c r="J18" s="44">
        <v>0</v>
      </c>
      <c r="K18" s="44">
        <v>0</v>
      </c>
      <c r="L18" s="50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/>
      <c r="S18" s="44"/>
      <c r="T18" s="44"/>
      <c r="U18" s="44"/>
    </row>
    <row r="19" spans="1:21" ht="12.75">
      <c r="A19" s="36" t="s">
        <v>35</v>
      </c>
      <c r="B19" s="37" t="s">
        <v>32</v>
      </c>
      <c r="C19" s="44">
        <v>151127.25</v>
      </c>
      <c r="D19" s="44">
        <v>1875</v>
      </c>
      <c r="E19" s="44">
        <v>0</v>
      </c>
      <c r="F19" s="44">
        <v>233068</v>
      </c>
      <c r="G19" s="44">
        <v>307189</v>
      </c>
      <c r="H19" s="44">
        <v>122695</v>
      </c>
      <c r="I19" s="44">
        <v>325446</v>
      </c>
      <c r="J19" s="44">
        <v>1260055</v>
      </c>
      <c r="K19" s="44">
        <v>0</v>
      </c>
      <c r="L19" s="50">
        <v>32790</v>
      </c>
      <c r="M19" s="44">
        <v>161317</v>
      </c>
      <c r="N19" s="44">
        <v>93843</v>
      </c>
      <c r="O19" s="44">
        <v>386956</v>
      </c>
      <c r="P19" s="44">
        <v>262346</v>
      </c>
      <c r="Q19" s="44">
        <v>66369</v>
      </c>
      <c r="R19" s="44">
        <v>139060</v>
      </c>
      <c r="S19" s="44">
        <v>0</v>
      </c>
      <c r="T19" s="44">
        <v>13544</v>
      </c>
      <c r="U19" s="44">
        <v>14206</v>
      </c>
    </row>
    <row r="20" spans="1:21" ht="12.75">
      <c r="A20" s="36" t="s">
        <v>36</v>
      </c>
      <c r="B20" s="37" t="s">
        <v>32</v>
      </c>
      <c r="C20" s="44">
        <v>492127</v>
      </c>
      <c r="D20" s="44">
        <v>104794.25</v>
      </c>
      <c r="E20" s="44">
        <v>45322</v>
      </c>
      <c r="F20" s="44">
        <v>21286</v>
      </c>
      <c r="G20" s="44">
        <v>78114</v>
      </c>
      <c r="H20" s="44">
        <v>63562</v>
      </c>
      <c r="I20" s="44">
        <v>270752</v>
      </c>
      <c r="J20" s="44">
        <v>1014381</v>
      </c>
      <c r="K20" s="44">
        <v>17072</v>
      </c>
      <c r="L20" s="50">
        <v>512758</v>
      </c>
      <c r="M20" s="44">
        <v>563685</v>
      </c>
      <c r="N20" s="44">
        <v>109861</v>
      </c>
      <c r="O20" s="44">
        <v>170122</v>
      </c>
      <c r="P20" s="44">
        <v>340338</v>
      </c>
      <c r="Q20" s="44">
        <v>116192</v>
      </c>
      <c r="R20" s="44">
        <v>10472</v>
      </c>
      <c r="S20" s="44">
        <v>58026</v>
      </c>
      <c r="T20" s="44">
        <v>17704</v>
      </c>
      <c r="U20" s="44">
        <v>19921</v>
      </c>
    </row>
    <row r="21" spans="1:21" ht="12.75">
      <c r="A21" s="48" t="s">
        <v>37</v>
      </c>
      <c r="B21" s="37" t="s">
        <v>32</v>
      </c>
      <c r="C21" s="51">
        <f aca="true" t="shared" si="0" ref="C21:U21">SUM(C16:C20)</f>
        <v>13127303.125</v>
      </c>
      <c r="D21" s="51">
        <f t="shared" si="0"/>
        <v>11563253.5</v>
      </c>
      <c r="E21" s="51">
        <f t="shared" si="0"/>
        <v>11403167</v>
      </c>
      <c r="F21" s="51">
        <f t="shared" si="0"/>
        <v>10497957</v>
      </c>
      <c r="G21" s="51">
        <f t="shared" si="0"/>
        <v>9879837</v>
      </c>
      <c r="H21" s="51">
        <f t="shared" si="0"/>
        <v>6553754</v>
      </c>
      <c r="I21" s="51">
        <f t="shared" si="0"/>
        <v>9943854</v>
      </c>
      <c r="J21" s="51">
        <f t="shared" si="0"/>
        <v>12407736</v>
      </c>
      <c r="K21" s="51">
        <f t="shared" si="0"/>
        <v>6091341</v>
      </c>
      <c r="L21" s="51">
        <f t="shared" si="0"/>
        <v>7591456</v>
      </c>
      <c r="M21" s="51">
        <f t="shared" si="0"/>
        <v>7382211</v>
      </c>
      <c r="N21" s="51">
        <f t="shared" si="0"/>
        <v>5416601</v>
      </c>
      <c r="O21" s="51">
        <f t="shared" si="0"/>
        <v>5537136</v>
      </c>
      <c r="P21" s="51">
        <f t="shared" si="0"/>
        <v>6830569</v>
      </c>
      <c r="Q21" s="51">
        <f t="shared" si="0"/>
        <v>5157792</v>
      </c>
      <c r="R21" s="51">
        <f t="shared" si="0"/>
        <v>4132297</v>
      </c>
      <c r="S21" s="51">
        <f t="shared" si="0"/>
        <v>3198478</v>
      </c>
      <c r="T21" s="51">
        <f t="shared" si="0"/>
        <v>3148406</v>
      </c>
      <c r="U21" s="51">
        <f t="shared" si="0"/>
        <v>3466422</v>
      </c>
    </row>
    <row r="22" spans="1:21" ht="12.75">
      <c r="A22" s="36" t="s">
        <v>38</v>
      </c>
      <c r="B22" s="37" t="s">
        <v>32</v>
      </c>
      <c r="C22" s="44">
        <v>2017090</v>
      </c>
      <c r="D22" s="44">
        <v>1464592.875</v>
      </c>
      <c r="E22" s="44">
        <v>2280417</v>
      </c>
      <c r="F22" s="44">
        <v>1727535</v>
      </c>
      <c r="G22" s="44">
        <v>1861655</v>
      </c>
      <c r="H22" s="44">
        <v>979503</v>
      </c>
      <c r="I22" s="44">
        <v>2561363</v>
      </c>
      <c r="J22" s="44">
        <v>1571600</v>
      </c>
      <c r="K22" s="44">
        <v>1202436</v>
      </c>
      <c r="L22" s="44">
        <v>1174890</v>
      </c>
      <c r="M22" s="44">
        <v>1365187</v>
      </c>
      <c r="N22" s="44">
        <v>844119</v>
      </c>
      <c r="O22" s="44">
        <v>887358</v>
      </c>
      <c r="P22" s="44">
        <v>1017239</v>
      </c>
      <c r="Q22" s="44">
        <v>643210</v>
      </c>
      <c r="R22" s="44">
        <v>640301</v>
      </c>
      <c r="S22" s="44">
        <v>442932</v>
      </c>
      <c r="T22" s="44">
        <v>486951</v>
      </c>
      <c r="U22" s="44">
        <v>565375</v>
      </c>
    </row>
    <row r="23" spans="1:21" ht="12.75">
      <c r="A23" s="36" t="s">
        <v>39</v>
      </c>
      <c r="B23" s="37" t="s">
        <v>32</v>
      </c>
      <c r="C23" s="44">
        <v>1533233.5</v>
      </c>
      <c r="D23" s="44">
        <v>1319845.125</v>
      </c>
      <c r="E23" s="44">
        <v>1474112</v>
      </c>
      <c r="F23" s="44">
        <v>1227565</v>
      </c>
      <c r="G23" s="44">
        <v>1368229</v>
      </c>
      <c r="H23" s="44">
        <v>1256181</v>
      </c>
      <c r="I23" s="44">
        <v>1491694</v>
      </c>
      <c r="J23" s="44">
        <v>1777554</v>
      </c>
      <c r="K23" s="44">
        <v>936907</v>
      </c>
      <c r="L23" s="44">
        <v>1166109</v>
      </c>
      <c r="M23" s="44">
        <v>1113286</v>
      </c>
      <c r="N23" s="44">
        <v>955575</v>
      </c>
      <c r="O23" s="44">
        <v>760142</v>
      </c>
      <c r="P23" s="44">
        <v>823647</v>
      </c>
      <c r="Q23" s="44">
        <v>795191</v>
      </c>
      <c r="R23" s="44">
        <v>548053</v>
      </c>
      <c r="S23" s="44">
        <v>483685</v>
      </c>
      <c r="T23" s="44">
        <v>461104</v>
      </c>
      <c r="U23" s="44">
        <v>468993</v>
      </c>
    </row>
    <row r="24" spans="1:21" ht="12.75">
      <c r="A24" s="36" t="s">
        <v>40</v>
      </c>
      <c r="B24" s="37" t="s">
        <v>32</v>
      </c>
      <c r="C24" s="44">
        <v>161816.75</v>
      </c>
      <c r="D24" s="44">
        <v>204338.75</v>
      </c>
      <c r="E24" s="44">
        <v>213838</v>
      </c>
      <c r="F24" s="44">
        <v>227348</v>
      </c>
      <c r="G24" s="44">
        <v>247950</v>
      </c>
      <c r="H24" s="44">
        <v>251594</v>
      </c>
      <c r="I24" s="44">
        <v>313212</v>
      </c>
      <c r="J24" s="44">
        <v>297661</v>
      </c>
      <c r="K24" s="44">
        <v>174842</v>
      </c>
      <c r="L24" s="44">
        <v>223652</v>
      </c>
      <c r="M24" s="44">
        <v>230427</v>
      </c>
      <c r="N24" s="44">
        <v>153035</v>
      </c>
      <c r="O24" s="44">
        <v>159210</v>
      </c>
      <c r="P24" s="44">
        <v>203517</v>
      </c>
      <c r="Q24" s="44">
        <v>177537</v>
      </c>
      <c r="R24" s="44">
        <v>182654</v>
      </c>
      <c r="S24" s="44">
        <v>133509</v>
      </c>
      <c r="T24" s="44">
        <v>74043</v>
      </c>
      <c r="U24" s="44">
        <v>172771</v>
      </c>
    </row>
    <row r="25" spans="1:21" ht="14.25">
      <c r="A25" s="36" t="s">
        <v>41</v>
      </c>
      <c r="B25" s="37" t="s">
        <v>32</v>
      </c>
      <c r="C25" s="44">
        <v>2621284.75</v>
      </c>
      <c r="D25" s="44">
        <v>1282459.625</v>
      </c>
      <c r="E25" s="44">
        <v>1130566</v>
      </c>
      <c r="F25" s="44">
        <v>1121328</v>
      </c>
      <c r="G25" s="44">
        <v>914351</v>
      </c>
      <c r="H25" s="44">
        <v>756993</v>
      </c>
      <c r="I25" s="44">
        <v>808444</v>
      </c>
      <c r="J25" s="44">
        <v>830234</v>
      </c>
      <c r="K25" s="44">
        <v>485118</v>
      </c>
      <c r="L25" s="44">
        <v>606128</v>
      </c>
      <c r="M25" s="44">
        <v>541180</v>
      </c>
      <c r="N25" s="44">
        <v>469047</v>
      </c>
      <c r="O25" s="44"/>
      <c r="P25" s="44"/>
      <c r="Q25" s="44"/>
      <c r="R25" s="44"/>
      <c r="S25" s="44"/>
      <c r="T25" s="44"/>
      <c r="U25" s="44"/>
    </row>
    <row r="26" spans="1:21" ht="12.75">
      <c r="A26" s="36" t="s">
        <v>90</v>
      </c>
      <c r="B26" s="37" t="s">
        <v>32</v>
      </c>
      <c r="C26" s="44">
        <v>365288.125</v>
      </c>
      <c r="D26" s="44">
        <v>-24805</v>
      </c>
      <c r="E26" s="44">
        <v>577077</v>
      </c>
      <c r="F26" s="44">
        <v>-14500</v>
      </c>
      <c r="G26" s="44">
        <v>-337526</v>
      </c>
      <c r="H26" s="44">
        <v>532900</v>
      </c>
      <c r="I26" s="44">
        <v>580134</v>
      </c>
      <c r="J26" s="44">
        <v>-367755</v>
      </c>
      <c r="K26" s="44">
        <v>73299</v>
      </c>
      <c r="L26" s="44">
        <v>613811</v>
      </c>
      <c r="M26" s="44">
        <v>-502975</v>
      </c>
      <c r="N26" s="44">
        <v>356191</v>
      </c>
      <c r="O26" s="44">
        <v>100448</v>
      </c>
      <c r="P26" s="44">
        <v>-284596</v>
      </c>
      <c r="Q26" s="44">
        <v>502117</v>
      </c>
      <c r="R26" s="44">
        <v>233240</v>
      </c>
      <c r="S26" s="44">
        <v>462321</v>
      </c>
      <c r="T26" s="44">
        <v>-319583</v>
      </c>
      <c r="U26" s="44">
        <v>170476</v>
      </c>
    </row>
    <row r="27" spans="1:21" ht="12.75">
      <c r="A27" s="36" t="s">
        <v>42</v>
      </c>
      <c r="B27" s="37" t="s">
        <v>32</v>
      </c>
      <c r="C27" s="44">
        <v>2070562.375</v>
      </c>
      <c r="D27" s="44">
        <v>1791866.375</v>
      </c>
      <c r="E27" s="44">
        <v>1841855</v>
      </c>
      <c r="F27" s="44">
        <v>1529051</v>
      </c>
      <c r="G27" s="44">
        <v>1601217</v>
      </c>
      <c r="H27" s="44">
        <v>1408723</v>
      </c>
      <c r="I27" s="44">
        <v>2179952</v>
      </c>
      <c r="J27" s="44">
        <v>2679895</v>
      </c>
      <c r="K27" s="44">
        <v>1069559</v>
      </c>
      <c r="L27" s="44">
        <v>1637849</v>
      </c>
      <c r="M27" s="44">
        <v>1625345</v>
      </c>
      <c r="N27" s="44">
        <v>894003</v>
      </c>
      <c r="O27" s="44">
        <v>933347</v>
      </c>
      <c r="P27" s="44">
        <v>971761</v>
      </c>
      <c r="Q27" s="44">
        <v>919274</v>
      </c>
      <c r="R27" s="44">
        <v>703921</v>
      </c>
      <c r="S27" s="44">
        <v>512603</v>
      </c>
      <c r="T27" s="44">
        <v>661186</v>
      </c>
      <c r="U27" s="44">
        <v>762347</v>
      </c>
    </row>
    <row r="28" spans="1:21" ht="12.75">
      <c r="A28" s="36" t="s">
        <v>91</v>
      </c>
      <c r="B28" s="37" t="s">
        <v>32</v>
      </c>
      <c r="C28" s="44">
        <v>658630.75</v>
      </c>
      <c r="D28" s="44">
        <v>630159.25</v>
      </c>
      <c r="E28" s="44">
        <v>772305</v>
      </c>
      <c r="F28" s="44">
        <v>731422</v>
      </c>
      <c r="G28" s="44">
        <v>731956</v>
      </c>
      <c r="H28" s="44">
        <v>851707</v>
      </c>
      <c r="I28" s="44">
        <v>1082043</v>
      </c>
      <c r="J28" s="44">
        <v>1236911</v>
      </c>
      <c r="K28" s="44">
        <v>527248</v>
      </c>
      <c r="L28" s="44">
        <v>586465</v>
      </c>
      <c r="M28" s="44">
        <v>531834</v>
      </c>
      <c r="N28" s="44">
        <v>453697</v>
      </c>
      <c r="O28" s="44">
        <v>386651</v>
      </c>
      <c r="P28" s="44">
        <v>391049</v>
      </c>
      <c r="Q28" s="44">
        <v>449980</v>
      </c>
      <c r="R28" s="44">
        <v>403477</v>
      </c>
      <c r="S28" s="44">
        <v>362345</v>
      </c>
      <c r="T28" s="44">
        <v>238322</v>
      </c>
      <c r="U28" s="44">
        <v>475051</v>
      </c>
    </row>
    <row r="29" spans="1:21" ht="12.75">
      <c r="A29" s="36" t="s">
        <v>43</v>
      </c>
      <c r="B29" s="37" t="s">
        <v>32</v>
      </c>
      <c r="C29" s="44">
        <v>377034.5</v>
      </c>
      <c r="D29" s="44">
        <v>292747.75</v>
      </c>
      <c r="E29" s="44">
        <v>458503</v>
      </c>
      <c r="F29" s="44">
        <v>359516</v>
      </c>
      <c r="G29" s="44">
        <v>322885</v>
      </c>
      <c r="H29" s="44">
        <v>304583</v>
      </c>
      <c r="I29" s="44">
        <v>347872</v>
      </c>
      <c r="J29" s="44">
        <v>302510</v>
      </c>
      <c r="K29" s="44">
        <v>168505</v>
      </c>
      <c r="L29" s="44">
        <v>210671</v>
      </c>
      <c r="M29" s="44">
        <v>172363</v>
      </c>
      <c r="N29" s="44">
        <v>180563</v>
      </c>
      <c r="O29" s="44">
        <v>136378</v>
      </c>
      <c r="P29" s="44">
        <v>176631</v>
      </c>
      <c r="Q29" s="44">
        <v>127824</v>
      </c>
      <c r="R29" s="44">
        <v>120572</v>
      </c>
      <c r="S29" s="44">
        <v>65876</v>
      </c>
      <c r="T29" s="44">
        <v>100188</v>
      </c>
      <c r="U29" s="44">
        <v>144804</v>
      </c>
    </row>
    <row r="30" spans="1:21" ht="12.75">
      <c r="A30" s="36" t="s">
        <v>44</v>
      </c>
      <c r="B30" s="37" t="s">
        <v>32</v>
      </c>
      <c r="C30" s="44">
        <v>2515402.875</v>
      </c>
      <c r="D30" s="44">
        <v>1789458.625</v>
      </c>
      <c r="E30" s="44">
        <v>1696211</v>
      </c>
      <c r="F30" s="44">
        <v>1806558</v>
      </c>
      <c r="G30" s="44">
        <v>1602017</v>
      </c>
      <c r="H30" s="44">
        <v>1378596</v>
      </c>
      <c r="I30" s="44">
        <v>2464945</v>
      </c>
      <c r="J30" s="44">
        <v>3599994</v>
      </c>
      <c r="K30" s="44">
        <v>1653950</v>
      </c>
      <c r="L30" s="44">
        <v>1409344</v>
      </c>
      <c r="M30" s="44">
        <v>1233314</v>
      </c>
      <c r="N30" s="44">
        <v>959370</v>
      </c>
      <c r="O30" s="44">
        <v>1384829</v>
      </c>
      <c r="P30" s="44">
        <v>1286889</v>
      </c>
      <c r="Q30" s="44">
        <v>1292516</v>
      </c>
      <c r="R30" s="44">
        <v>915214</v>
      </c>
      <c r="S30" s="44">
        <v>875493</v>
      </c>
      <c r="T30" s="44">
        <v>763442</v>
      </c>
      <c r="U30" s="44">
        <v>945404</v>
      </c>
    </row>
    <row r="31" spans="1:21" ht="12.75">
      <c r="A31" s="48" t="s">
        <v>45</v>
      </c>
      <c r="B31" s="37" t="s">
        <v>32</v>
      </c>
      <c r="C31" s="51">
        <f aca="true" t="shared" si="1" ref="C31:U31">C22+C23+C24+C25-C26+C27+C28+C29+C30</f>
        <v>11589767.375</v>
      </c>
      <c r="D31" s="51">
        <f t="shared" si="1"/>
        <v>8800273.375</v>
      </c>
      <c r="E31" s="51">
        <f t="shared" si="1"/>
        <v>9290730</v>
      </c>
      <c r="F31" s="51">
        <f t="shared" si="1"/>
        <v>8744823</v>
      </c>
      <c r="G31" s="51">
        <f t="shared" si="1"/>
        <v>8987786</v>
      </c>
      <c r="H31" s="51">
        <f t="shared" si="1"/>
        <v>6654980</v>
      </c>
      <c r="I31" s="51">
        <f t="shared" si="1"/>
        <v>10669391</v>
      </c>
      <c r="J31" s="51">
        <f t="shared" si="1"/>
        <v>12664114</v>
      </c>
      <c r="K31" s="51">
        <f t="shared" si="1"/>
        <v>6145266</v>
      </c>
      <c r="L31" s="51">
        <f t="shared" si="1"/>
        <v>6401297</v>
      </c>
      <c r="M31" s="51">
        <f t="shared" si="1"/>
        <v>7315911</v>
      </c>
      <c r="N31" s="51">
        <f t="shared" si="1"/>
        <v>4553218</v>
      </c>
      <c r="O31" s="51">
        <f t="shared" si="1"/>
        <v>4547467</v>
      </c>
      <c r="P31" s="51">
        <f t="shared" si="1"/>
        <v>5155329</v>
      </c>
      <c r="Q31" s="51">
        <f t="shared" si="1"/>
        <v>3903415</v>
      </c>
      <c r="R31" s="51">
        <f t="shared" si="1"/>
        <v>3280952</v>
      </c>
      <c r="S31" s="51">
        <f t="shared" si="1"/>
        <v>2414122</v>
      </c>
      <c r="T31" s="51">
        <f t="shared" si="1"/>
        <v>3104819</v>
      </c>
      <c r="U31" s="51">
        <f t="shared" si="1"/>
        <v>3364269</v>
      </c>
    </row>
    <row r="32" spans="1:21" ht="12.75">
      <c r="A32" s="48" t="s">
        <v>46</v>
      </c>
      <c r="B32" s="37" t="s">
        <v>32</v>
      </c>
      <c r="C32" s="51">
        <f aca="true" t="shared" si="2" ref="C32:U32">C21-C31</f>
        <v>1537535.75</v>
      </c>
      <c r="D32" s="51">
        <f t="shared" si="2"/>
        <v>2762980.125</v>
      </c>
      <c r="E32" s="51">
        <f t="shared" si="2"/>
        <v>2112437</v>
      </c>
      <c r="F32" s="51">
        <f t="shared" si="2"/>
        <v>1753134</v>
      </c>
      <c r="G32" s="51">
        <f t="shared" si="2"/>
        <v>892051</v>
      </c>
      <c r="H32" s="51">
        <f t="shared" si="2"/>
        <v>-101226</v>
      </c>
      <c r="I32" s="51">
        <f t="shared" si="2"/>
        <v>-725537</v>
      </c>
      <c r="J32" s="51">
        <f t="shared" si="2"/>
        <v>-256378</v>
      </c>
      <c r="K32" s="51">
        <f t="shared" si="2"/>
        <v>-53925</v>
      </c>
      <c r="L32" s="51">
        <f t="shared" si="2"/>
        <v>1190159</v>
      </c>
      <c r="M32" s="51">
        <f t="shared" si="2"/>
        <v>66300</v>
      </c>
      <c r="N32" s="51">
        <f t="shared" si="2"/>
        <v>863383</v>
      </c>
      <c r="O32" s="51">
        <f t="shared" si="2"/>
        <v>989669</v>
      </c>
      <c r="P32" s="51">
        <f t="shared" si="2"/>
        <v>1675240</v>
      </c>
      <c r="Q32" s="51">
        <f t="shared" si="2"/>
        <v>1254377</v>
      </c>
      <c r="R32" s="51">
        <f t="shared" si="2"/>
        <v>851345</v>
      </c>
      <c r="S32" s="51">
        <f t="shared" si="2"/>
        <v>784356</v>
      </c>
      <c r="T32" s="51">
        <f t="shared" si="2"/>
        <v>43587</v>
      </c>
      <c r="U32" s="51">
        <f t="shared" si="2"/>
        <v>102153</v>
      </c>
    </row>
    <row r="33" spans="1:21" ht="12.75">
      <c r="A33" s="36" t="s">
        <v>47</v>
      </c>
      <c r="B33" s="37" t="s">
        <v>32</v>
      </c>
      <c r="C33" s="44">
        <v>153853.5</v>
      </c>
      <c r="D33" s="44">
        <v>69623.375</v>
      </c>
      <c r="E33" s="44">
        <v>46040</v>
      </c>
      <c r="F33" s="44">
        <v>175954</v>
      </c>
      <c r="G33" s="44">
        <v>40772</v>
      </c>
      <c r="H33" s="44">
        <v>139643</v>
      </c>
      <c r="I33" s="44">
        <v>34435</v>
      </c>
      <c r="J33" s="44">
        <v>2497523</v>
      </c>
      <c r="K33" s="44">
        <v>94282</v>
      </c>
      <c r="L33" s="44">
        <v>135744</v>
      </c>
      <c r="M33" s="44">
        <v>196497</v>
      </c>
      <c r="N33" s="44">
        <v>58706</v>
      </c>
      <c r="O33" s="44">
        <v>356062</v>
      </c>
      <c r="P33" s="44">
        <v>63109</v>
      </c>
      <c r="Q33" s="44">
        <v>34374</v>
      </c>
      <c r="R33" s="44">
        <v>36018</v>
      </c>
      <c r="S33" s="44">
        <v>59122</v>
      </c>
      <c r="T33" s="44">
        <v>61367</v>
      </c>
      <c r="U33" s="44">
        <v>20695</v>
      </c>
    </row>
    <row r="34" spans="1:21" ht="12.75">
      <c r="A34" s="36" t="s">
        <v>48</v>
      </c>
      <c r="B34" s="37" t="s">
        <v>32</v>
      </c>
      <c r="C34" s="44">
        <v>357821.625</v>
      </c>
      <c r="D34" s="44">
        <v>271035.75</v>
      </c>
      <c r="E34" s="44">
        <v>287891</v>
      </c>
      <c r="F34" s="44">
        <v>297237</v>
      </c>
      <c r="G34" s="44">
        <v>338499</v>
      </c>
      <c r="H34" s="44">
        <v>508144</v>
      </c>
      <c r="I34" s="44">
        <v>649828</v>
      </c>
      <c r="J34" s="44">
        <v>1132322</v>
      </c>
      <c r="K34" s="44">
        <v>352117</v>
      </c>
      <c r="L34" s="44">
        <v>438266</v>
      </c>
      <c r="M34" s="44">
        <v>411022</v>
      </c>
      <c r="N34" s="44">
        <v>240723</v>
      </c>
      <c r="O34" s="44">
        <v>278647</v>
      </c>
      <c r="P34" s="44">
        <v>332935</v>
      </c>
      <c r="Q34" s="44">
        <v>328586</v>
      </c>
      <c r="R34" s="44">
        <v>382689</v>
      </c>
      <c r="S34" s="44">
        <v>388936</v>
      </c>
      <c r="T34" s="44">
        <v>820497</v>
      </c>
      <c r="U34" s="44">
        <v>1074193</v>
      </c>
    </row>
    <row r="35" spans="1:21" ht="12.75">
      <c r="A35" s="36" t="s">
        <v>120</v>
      </c>
      <c r="B35" s="37" t="s">
        <v>32</v>
      </c>
      <c r="C35" s="44">
        <f>C34-C33</f>
        <v>203968.125</v>
      </c>
      <c r="D35" s="44">
        <f aca="true" t="shared" si="3" ref="D35:U35">D34-D33</f>
        <v>201412.375</v>
      </c>
      <c r="E35" s="44">
        <f t="shared" si="3"/>
        <v>241851</v>
      </c>
      <c r="F35" s="44">
        <f t="shared" si="3"/>
        <v>121283</v>
      </c>
      <c r="G35" s="44">
        <f t="shared" si="3"/>
        <v>297727</v>
      </c>
      <c r="H35" s="44">
        <f t="shared" si="3"/>
        <v>368501</v>
      </c>
      <c r="I35" s="44">
        <f t="shared" si="3"/>
        <v>615393</v>
      </c>
      <c r="J35" s="44">
        <f t="shared" si="3"/>
        <v>-1365201</v>
      </c>
      <c r="K35" s="44">
        <f t="shared" si="3"/>
        <v>257835</v>
      </c>
      <c r="L35" s="44">
        <f t="shared" si="3"/>
        <v>302522</v>
      </c>
      <c r="M35" s="44">
        <f t="shared" si="3"/>
        <v>214525</v>
      </c>
      <c r="N35" s="44">
        <f t="shared" si="3"/>
        <v>182017</v>
      </c>
      <c r="O35" s="44">
        <f t="shared" si="3"/>
        <v>-77415</v>
      </c>
      <c r="P35" s="44">
        <f t="shared" si="3"/>
        <v>269826</v>
      </c>
      <c r="Q35" s="44">
        <f t="shared" si="3"/>
        <v>294212</v>
      </c>
      <c r="R35" s="44">
        <f t="shared" si="3"/>
        <v>346671</v>
      </c>
      <c r="S35" s="44">
        <f t="shared" si="3"/>
        <v>329814</v>
      </c>
      <c r="T35" s="44">
        <f t="shared" si="3"/>
        <v>759130</v>
      </c>
      <c r="U35" s="44">
        <f t="shared" si="3"/>
        <v>1053498</v>
      </c>
    </row>
    <row r="36" spans="1:21" ht="12.75">
      <c r="A36" s="49" t="s">
        <v>49</v>
      </c>
      <c r="B36" s="39" t="s">
        <v>32</v>
      </c>
      <c r="C36" s="51">
        <f aca="true" t="shared" si="4" ref="C36:U36">C32+C33-C34</f>
        <v>1333567.625</v>
      </c>
      <c r="D36" s="51">
        <f t="shared" si="4"/>
        <v>2561567.75</v>
      </c>
      <c r="E36" s="51">
        <f t="shared" si="4"/>
        <v>1870586</v>
      </c>
      <c r="F36" s="51">
        <f t="shared" si="4"/>
        <v>1631851</v>
      </c>
      <c r="G36" s="51">
        <f t="shared" si="4"/>
        <v>594324</v>
      </c>
      <c r="H36" s="51">
        <f t="shared" si="4"/>
        <v>-469727</v>
      </c>
      <c r="I36" s="51">
        <f t="shared" si="4"/>
        <v>-1340930</v>
      </c>
      <c r="J36" s="51">
        <f t="shared" si="4"/>
        <v>1108823</v>
      </c>
      <c r="K36" s="51">
        <f t="shared" si="4"/>
        <v>-311760</v>
      </c>
      <c r="L36" s="51">
        <f t="shared" si="4"/>
        <v>887637</v>
      </c>
      <c r="M36" s="51">
        <f t="shared" si="4"/>
        <v>-148225</v>
      </c>
      <c r="N36" s="51">
        <f t="shared" si="4"/>
        <v>681366</v>
      </c>
      <c r="O36" s="51">
        <f t="shared" si="4"/>
        <v>1067084</v>
      </c>
      <c r="P36" s="51">
        <f t="shared" si="4"/>
        <v>1405414</v>
      </c>
      <c r="Q36" s="51">
        <f t="shared" si="4"/>
        <v>960165</v>
      </c>
      <c r="R36" s="51">
        <f t="shared" si="4"/>
        <v>504674</v>
      </c>
      <c r="S36" s="51">
        <f t="shared" si="4"/>
        <v>454542</v>
      </c>
      <c r="T36" s="51">
        <f t="shared" si="4"/>
        <v>-715543</v>
      </c>
      <c r="U36" s="51">
        <f t="shared" si="4"/>
        <v>-951345</v>
      </c>
    </row>
    <row r="37" spans="1:21" ht="12.75">
      <c r="A37" s="28" t="s">
        <v>50</v>
      </c>
      <c r="B37" s="1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2.75">
      <c r="A38" s="28" t="s">
        <v>51</v>
      </c>
      <c r="B38" s="1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2.75">
      <c r="A39" s="26"/>
      <c r="B39" s="1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12" ht="15">
      <c r="A40" s="18" t="s">
        <v>52</v>
      </c>
      <c r="B40" s="24"/>
      <c r="L40" s="21"/>
    </row>
    <row r="41" spans="1:12" ht="14.25">
      <c r="A41" s="25" t="s">
        <v>30</v>
      </c>
      <c r="B41" s="24"/>
      <c r="L41" s="21"/>
    </row>
    <row r="42" spans="1:21" ht="12.75">
      <c r="A42" s="52" t="s">
        <v>53</v>
      </c>
      <c r="B42" s="47"/>
      <c r="C42" s="40">
        <v>2008</v>
      </c>
      <c r="D42" s="40">
        <v>2007</v>
      </c>
      <c r="E42" s="40">
        <v>2006</v>
      </c>
      <c r="F42" s="40">
        <v>2005</v>
      </c>
      <c r="G42" s="40">
        <v>2004</v>
      </c>
      <c r="H42" s="40">
        <v>2003</v>
      </c>
      <c r="I42" s="40">
        <v>2002</v>
      </c>
      <c r="J42" s="40">
        <v>2001</v>
      </c>
      <c r="K42" s="40">
        <v>2000</v>
      </c>
      <c r="L42" s="40">
        <v>1999</v>
      </c>
      <c r="M42" s="40">
        <v>1998</v>
      </c>
      <c r="N42" s="40">
        <v>1997</v>
      </c>
      <c r="O42" s="40">
        <v>1996</v>
      </c>
      <c r="P42" s="40">
        <v>1995</v>
      </c>
      <c r="Q42" s="40">
        <v>1994</v>
      </c>
      <c r="R42" s="40">
        <v>1993</v>
      </c>
      <c r="S42" s="40">
        <v>1992</v>
      </c>
      <c r="T42" s="40">
        <v>1991</v>
      </c>
      <c r="U42" s="40">
        <v>1990</v>
      </c>
    </row>
    <row r="43" spans="1:21" ht="12.75">
      <c r="A43" s="36" t="s">
        <v>92</v>
      </c>
      <c r="B43" s="37" t="s">
        <v>32</v>
      </c>
      <c r="C43" s="44">
        <v>5409548.25</v>
      </c>
      <c r="D43" s="44">
        <v>6172684.71428571</v>
      </c>
      <c r="E43" s="44">
        <v>6696091</v>
      </c>
      <c r="F43" s="44">
        <v>6219376</v>
      </c>
      <c r="G43" s="44">
        <v>6542735</v>
      </c>
      <c r="H43" s="44">
        <v>7451714</v>
      </c>
      <c r="I43" s="44">
        <v>8182439</v>
      </c>
      <c r="J43" s="44">
        <v>14752133</v>
      </c>
      <c r="K43" s="44">
        <v>5436180</v>
      </c>
      <c r="L43" s="44">
        <v>6710593</v>
      </c>
      <c r="M43" s="44">
        <v>6834878</v>
      </c>
      <c r="N43" s="44">
        <v>5723332</v>
      </c>
      <c r="O43" s="44">
        <v>3625811</v>
      </c>
      <c r="P43" s="44">
        <v>3772281</v>
      </c>
      <c r="Q43" s="44">
        <v>4006566</v>
      </c>
      <c r="R43" s="44">
        <v>3458007</v>
      </c>
      <c r="S43" s="44">
        <v>3505764</v>
      </c>
      <c r="T43" s="44">
        <v>2566879</v>
      </c>
      <c r="U43" s="44">
        <v>4749067</v>
      </c>
    </row>
    <row r="44" spans="1:21" ht="12.75">
      <c r="A44" s="36" t="s">
        <v>54</v>
      </c>
      <c r="B44" s="37" t="s">
        <v>32</v>
      </c>
      <c r="C44" s="44">
        <v>1209005</v>
      </c>
      <c r="D44" s="44">
        <v>1089938</v>
      </c>
      <c r="E44" s="44">
        <v>1212282</v>
      </c>
      <c r="F44" s="44">
        <v>4330846</v>
      </c>
      <c r="G44" s="44">
        <v>1467692</v>
      </c>
      <c r="H44" s="44">
        <v>611464</v>
      </c>
      <c r="I44" s="44">
        <v>329491</v>
      </c>
      <c r="J44" s="44">
        <v>15325351</v>
      </c>
      <c r="K44" s="44">
        <v>1330372</v>
      </c>
      <c r="L44" s="44">
        <v>1147837</v>
      </c>
      <c r="M44" s="44">
        <v>1159166</v>
      </c>
      <c r="N44" s="44">
        <v>1391761</v>
      </c>
      <c r="O44" s="44">
        <v>1198810</v>
      </c>
      <c r="P44" s="44">
        <v>1027415</v>
      </c>
      <c r="Q44" s="44">
        <v>929920</v>
      </c>
      <c r="R44" s="44">
        <v>192769</v>
      </c>
      <c r="S44" s="44">
        <v>211679</v>
      </c>
      <c r="T44" s="44">
        <v>194091</v>
      </c>
      <c r="U44" s="44">
        <v>83100</v>
      </c>
    </row>
    <row r="45" spans="1:21" ht="12.75">
      <c r="A45" s="48" t="s">
        <v>55</v>
      </c>
      <c r="B45" s="37" t="s">
        <v>32</v>
      </c>
      <c r="C45" s="51">
        <f aca="true" t="shared" si="5" ref="C45:U45">SUM(C43:C44)</f>
        <v>6618553.25</v>
      </c>
      <c r="D45" s="51">
        <f t="shared" si="5"/>
        <v>7262622.71428571</v>
      </c>
      <c r="E45" s="51">
        <f t="shared" si="5"/>
        <v>7908373</v>
      </c>
      <c r="F45" s="51">
        <f t="shared" si="5"/>
        <v>10550222</v>
      </c>
      <c r="G45" s="51">
        <f t="shared" si="5"/>
        <v>8010427</v>
      </c>
      <c r="H45" s="51">
        <f t="shared" si="5"/>
        <v>8063178</v>
      </c>
      <c r="I45" s="51">
        <f t="shared" si="5"/>
        <v>8511930</v>
      </c>
      <c r="J45" s="51">
        <f t="shared" si="5"/>
        <v>30077484</v>
      </c>
      <c r="K45" s="51">
        <f t="shared" si="5"/>
        <v>6766552</v>
      </c>
      <c r="L45" s="51">
        <f t="shared" si="5"/>
        <v>7858430</v>
      </c>
      <c r="M45" s="51">
        <f t="shared" si="5"/>
        <v>7994044</v>
      </c>
      <c r="N45" s="51">
        <f t="shared" si="5"/>
        <v>7115093</v>
      </c>
      <c r="O45" s="51">
        <f t="shared" si="5"/>
        <v>4824621</v>
      </c>
      <c r="P45" s="51">
        <f t="shared" si="5"/>
        <v>4799696</v>
      </c>
      <c r="Q45" s="51">
        <f t="shared" si="5"/>
        <v>4936486</v>
      </c>
      <c r="R45" s="51">
        <f t="shared" si="5"/>
        <v>3650776</v>
      </c>
      <c r="S45" s="51">
        <f t="shared" si="5"/>
        <v>3717443</v>
      </c>
      <c r="T45" s="51">
        <f t="shared" si="5"/>
        <v>2760970</v>
      </c>
      <c r="U45" s="51">
        <f t="shared" si="5"/>
        <v>4832167</v>
      </c>
    </row>
    <row r="46" spans="1:21" ht="12.75">
      <c r="A46" s="36" t="s">
        <v>93</v>
      </c>
      <c r="B46" s="37" t="s">
        <v>32</v>
      </c>
      <c r="C46" s="44">
        <v>61643.25</v>
      </c>
      <c r="D46" s="44">
        <v>34902.2857142857</v>
      </c>
      <c r="E46" s="44">
        <v>85839</v>
      </c>
      <c r="F46" s="44">
        <v>77121</v>
      </c>
      <c r="G46" s="44">
        <v>64914</v>
      </c>
      <c r="H46" s="44">
        <v>62329</v>
      </c>
      <c r="I46" s="44">
        <v>56505</v>
      </c>
      <c r="J46" s="44">
        <v>45347</v>
      </c>
      <c r="K46" s="44">
        <v>50284</v>
      </c>
      <c r="L46" s="44">
        <v>36437</v>
      </c>
      <c r="M46" s="44">
        <v>37617</v>
      </c>
      <c r="N46" s="44">
        <v>26180</v>
      </c>
      <c r="O46" s="44">
        <v>17355</v>
      </c>
      <c r="P46" s="44">
        <v>7536</v>
      </c>
      <c r="Q46" s="44">
        <v>24005</v>
      </c>
      <c r="R46" s="44">
        <v>18628</v>
      </c>
      <c r="S46" s="44">
        <v>13914</v>
      </c>
      <c r="T46" s="44">
        <v>15333</v>
      </c>
      <c r="U46" s="44">
        <v>14155</v>
      </c>
    </row>
    <row r="47" spans="1:21" ht="12.75">
      <c r="A47" s="36" t="s">
        <v>94</v>
      </c>
      <c r="B47" s="37" t="s">
        <v>32</v>
      </c>
      <c r="C47" s="44">
        <v>3475825.75</v>
      </c>
      <c r="D47" s="44">
        <v>2950321.42857143</v>
      </c>
      <c r="E47" s="44">
        <v>3022523</v>
      </c>
      <c r="F47" s="44">
        <v>3032529</v>
      </c>
      <c r="G47" s="44">
        <v>3080240</v>
      </c>
      <c r="H47" s="44">
        <v>3269380</v>
      </c>
      <c r="I47" s="44">
        <v>2433661</v>
      </c>
      <c r="J47" s="44">
        <v>4412438</v>
      </c>
      <c r="K47" s="44">
        <v>2513155</v>
      </c>
      <c r="L47" s="44">
        <v>3184190</v>
      </c>
      <c r="M47" s="44">
        <v>2602945</v>
      </c>
      <c r="N47" s="44">
        <v>3244191</v>
      </c>
      <c r="O47" s="44">
        <v>2544894</v>
      </c>
      <c r="P47" s="44">
        <v>2905072</v>
      </c>
      <c r="Q47" s="44">
        <v>3159533</v>
      </c>
      <c r="R47" s="44">
        <v>3224175</v>
      </c>
      <c r="S47" s="44">
        <v>2090691</v>
      </c>
      <c r="T47" s="44">
        <v>1919807</v>
      </c>
      <c r="U47" s="44">
        <v>2851637</v>
      </c>
    </row>
    <row r="48" spans="1:21" ht="14.25">
      <c r="A48" s="36" t="s">
        <v>95</v>
      </c>
      <c r="B48" s="37" t="s">
        <v>32</v>
      </c>
      <c r="C48" s="44">
        <v>300112.5</v>
      </c>
      <c r="D48" s="44">
        <v>36072.2857142857</v>
      </c>
      <c r="E48" s="44">
        <v>82664</v>
      </c>
      <c r="F48" s="44">
        <v>79469</v>
      </c>
      <c r="G48" s="44">
        <v>12009</v>
      </c>
      <c r="H48" s="44">
        <v>58302</v>
      </c>
      <c r="I48" s="44">
        <v>17613</v>
      </c>
      <c r="J48" s="44">
        <v>49529</v>
      </c>
      <c r="K48" s="44">
        <v>29866</v>
      </c>
      <c r="L48" s="44">
        <v>27700</v>
      </c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12.75">
      <c r="A49" s="36" t="s">
        <v>56</v>
      </c>
      <c r="B49" s="37" t="s">
        <v>32</v>
      </c>
      <c r="C49" s="44">
        <v>4501829.75</v>
      </c>
      <c r="D49" s="44">
        <v>2119683.28571429</v>
      </c>
      <c r="E49" s="44">
        <v>1800518</v>
      </c>
      <c r="F49" s="44">
        <v>871694</v>
      </c>
      <c r="G49" s="44">
        <v>884410</v>
      </c>
      <c r="H49" s="44">
        <v>2132777</v>
      </c>
      <c r="I49" s="44">
        <v>1438746</v>
      </c>
      <c r="J49" s="44">
        <v>17349233</v>
      </c>
      <c r="K49" s="44">
        <v>482483</v>
      </c>
      <c r="L49" s="44">
        <v>3819057</v>
      </c>
      <c r="M49" s="44">
        <v>1585187</v>
      </c>
      <c r="N49" s="44">
        <v>3546766</v>
      </c>
      <c r="O49" s="44">
        <v>2170827</v>
      </c>
      <c r="P49" s="44">
        <v>908430</v>
      </c>
      <c r="Q49" s="44">
        <v>722974</v>
      </c>
      <c r="R49" s="44">
        <v>276308</v>
      </c>
      <c r="S49" s="44">
        <v>509912</v>
      </c>
      <c r="T49" s="44">
        <v>695323</v>
      </c>
      <c r="U49" s="44">
        <v>417113</v>
      </c>
    </row>
    <row r="50" spans="1:21" ht="12.75">
      <c r="A50" s="36" t="s">
        <v>57</v>
      </c>
      <c r="B50" s="37" t="s">
        <v>32</v>
      </c>
      <c r="C50" s="44">
        <v>2117705.5</v>
      </c>
      <c r="D50" s="44">
        <v>2719610.14285714</v>
      </c>
      <c r="E50" s="44">
        <v>1918604</v>
      </c>
      <c r="F50" s="44">
        <v>2800271</v>
      </c>
      <c r="G50" s="44">
        <v>1528847</v>
      </c>
      <c r="H50" s="44">
        <v>99006</v>
      </c>
      <c r="I50" s="44">
        <v>103947</v>
      </c>
      <c r="J50" s="44">
        <v>7209371</v>
      </c>
      <c r="K50" s="44">
        <v>941176</v>
      </c>
      <c r="L50" s="44">
        <v>593159</v>
      </c>
      <c r="M50" s="44">
        <v>366711</v>
      </c>
      <c r="N50" s="44">
        <v>638348</v>
      </c>
      <c r="O50" s="44">
        <v>1411921</v>
      </c>
      <c r="P50" s="44">
        <v>1418091</v>
      </c>
      <c r="Q50" s="44">
        <v>521674</v>
      </c>
      <c r="R50" s="44">
        <v>438199</v>
      </c>
      <c r="S50" s="44">
        <v>432587</v>
      </c>
      <c r="T50" s="44">
        <v>267799</v>
      </c>
      <c r="U50" s="44">
        <v>139797</v>
      </c>
    </row>
    <row r="51" spans="1:21" ht="12.75">
      <c r="A51" s="48" t="s">
        <v>58</v>
      </c>
      <c r="B51" s="37" t="s">
        <v>32</v>
      </c>
      <c r="C51" s="54">
        <f aca="true" t="shared" si="6" ref="C51:U51">SUM(C46:C50)</f>
        <v>10457116.75</v>
      </c>
      <c r="D51" s="54">
        <f t="shared" si="6"/>
        <v>7860589.428571432</v>
      </c>
      <c r="E51" s="54">
        <f t="shared" si="6"/>
        <v>6910148</v>
      </c>
      <c r="F51" s="54">
        <f t="shared" si="6"/>
        <v>6861084</v>
      </c>
      <c r="G51" s="54">
        <f t="shared" si="6"/>
        <v>5570420</v>
      </c>
      <c r="H51" s="54">
        <f t="shared" si="6"/>
        <v>5621794</v>
      </c>
      <c r="I51" s="54">
        <f t="shared" si="6"/>
        <v>4050472</v>
      </c>
      <c r="J51" s="54">
        <f t="shared" si="6"/>
        <v>29065918</v>
      </c>
      <c r="K51" s="54">
        <f t="shared" si="6"/>
        <v>4016964</v>
      </c>
      <c r="L51" s="54">
        <f t="shared" si="6"/>
        <v>7660543</v>
      </c>
      <c r="M51" s="54">
        <f t="shared" si="6"/>
        <v>4592460</v>
      </c>
      <c r="N51" s="54">
        <f t="shared" si="6"/>
        <v>7455485</v>
      </c>
      <c r="O51" s="54">
        <f t="shared" si="6"/>
        <v>6144997</v>
      </c>
      <c r="P51" s="54">
        <f t="shared" si="6"/>
        <v>5239129</v>
      </c>
      <c r="Q51" s="54">
        <f t="shared" si="6"/>
        <v>4428186</v>
      </c>
      <c r="R51" s="54">
        <f t="shared" si="6"/>
        <v>3957310</v>
      </c>
      <c r="S51" s="54">
        <f t="shared" si="6"/>
        <v>3047104</v>
      </c>
      <c r="T51" s="54">
        <f t="shared" si="6"/>
        <v>2898262</v>
      </c>
      <c r="U51" s="54">
        <f t="shared" si="6"/>
        <v>3422702</v>
      </c>
    </row>
    <row r="52" spans="1:21" ht="12.75">
      <c r="A52" s="48" t="s">
        <v>59</v>
      </c>
      <c r="B52" s="37" t="s">
        <v>32</v>
      </c>
      <c r="C52" s="51">
        <f aca="true" t="shared" si="7" ref="C52:U52">C45+C51</f>
        <v>17075670</v>
      </c>
      <c r="D52" s="51">
        <f t="shared" si="7"/>
        <v>15123212.142857142</v>
      </c>
      <c r="E52" s="51">
        <f t="shared" si="7"/>
        <v>14818521</v>
      </c>
      <c r="F52" s="51">
        <f t="shared" si="7"/>
        <v>17411306</v>
      </c>
      <c r="G52" s="51">
        <f t="shared" si="7"/>
        <v>13580847</v>
      </c>
      <c r="H52" s="51">
        <f t="shared" si="7"/>
        <v>13684972</v>
      </c>
      <c r="I52" s="51">
        <f t="shared" si="7"/>
        <v>12562402</v>
      </c>
      <c r="J52" s="51">
        <f t="shared" si="7"/>
        <v>59143402</v>
      </c>
      <c r="K52" s="51">
        <f t="shared" si="7"/>
        <v>10783516</v>
      </c>
      <c r="L52" s="51">
        <f t="shared" si="7"/>
        <v>15518973</v>
      </c>
      <c r="M52" s="51">
        <f t="shared" si="7"/>
        <v>12586504</v>
      </c>
      <c r="N52" s="51">
        <f t="shared" si="7"/>
        <v>14570578</v>
      </c>
      <c r="O52" s="51">
        <f t="shared" si="7"/>
        <v>10969618</v>
      </c>
      <c r="P52" s="51">
        <f t="shared" si="7"/>
        <v>10038825</v>
      </c>
      <c r="Q52" s="51">
        <f t="shared" si="7"/>
        <v>9364672</v>
      </c>
      <c r="R52" s="51">
        <f t="shared" si="7"/>
        <v>7608086</v>
      </c>
      <c r="S52" s="51">
        <f t="shared" si="7"/>
        <v>6764547</v>
      </c>
      <c r="T52" s="51">
        <f t="shared" si="7"/>
        <v>5659232</v>
      </c>
      <c r="U52" s="51">
        <f t="shared" si="7"/>
        <v>8254869</v>
      </c>
    </row>
    <row r="53" spans="1:21" ht="12.75">
      <c r="A53" s="48"/>
      <c r="B53" s="37"/>
      <c r="C53" s="51"/>
      <c r="D53" s="51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ht="12.75">
      <c r="A54" s="48" t="s">
        <v>96</v>
      </c>
      <c r="B54" s="37" t="s">
        <v>32</v>
      </c>
      <c r="C54" s="51">
        <f aca="true" t="shared" si="8" ref="C54:U54">C52-C61</f>
        <v>6747292.75</v>
      </c>
      <c r="D54" s="51">
        <f t="shared" si="8"/>
        <v>5366705.28571428</v>
      </c>
      <c r="E54" s="51">
        <f t="shared" si="8"/>
        <v>3803837</v>
      </c>
      <c r="F54" s="51">
        <f t="shared" si="8"/>
        <v>6203752</v>
      </c>
      <c r="G54" s="51">
        <f t="shared" si="8"/>
        <v>4482298</v>
      </c>
      <c r="H54" s="51">
        <f t="shared" si="8"/>
        <v>4809225</v>
      </c>
      <c r="I54" s="51">
        <f t="shared" si="8"/>
        <v>2582376</v>
      </c>
      <c r="J54" s="51">
        <f t="shared" si="8"/>
        <v>46588362</v>
      </c>
      <c r="K54" s="51">
        <f t="shared" si="8"/>
        <v>3783149</v>
      </c>
      <c r="L54" s="51">
        <f t="shared" si="8"/>
        <v>5168137</v>
      </c>
      <c r="M54" s="51">
        <f t="shared" si="8"/>
        <v>3421877</v>
      </c>
      <c r="N54" s="51">
        <f t="shared" si="8"/>
        <v>4454079</v>
      </c>
      <c r="O54" s="51">
        <f t="shared" si="8"/>
        <v>4681484</v>
      </c>
      <c r="P54" s="51">
        <f t="shared" si="8"/>
        <v>2761954</v>
      </c>
      <c r="Q54" s="51">
        <f t="shared" si="8"/>
        <v>2403871</v>
      </c>
      <c r="R54" s="51">
        <f t="shared" si="8"/>
        <v>1982472</v>
      </c>
      <c r="S54" s="51">
        <f t="shared" si="8"/>
        <v>3392182</v>
      </c>
      <c r="T54" s="51">
        <f t="shared" si="8"/>
        <v>-2572078</v>
      </c>
      <c r="U54" s="51">
        <f t="shared" si="8"/>
        <v>-1848343</v>
      </c>
    </row>
    <row r="55" spans="1:21" ht="14.25">
      <c r="A55" s="36" t="s">
        <v>60</v>
      </c>
      <c r="B55" s="37" t="s">
        <v>32</v>
      </c>
      <c r="C55" s="44">
        <v>1290580.25</v>
      </c>
      <c r="D55" s="44">
        <v>1367214.28571429</v>
      </c>
      <c r="E55" s="44">
        <v>1695323</v>
      </c>
      <c r="F55" s="44">
        <v>1355321</v>
      </c>
      <c r="G55" s="44">
        <v>1405225</v>
      </c>
      <c r="H55" s="44">
        <v>1308324</v>
      </c>
      <c r="I55" s="44">
        <v>1354230</v>
      </c>
      <c r="J55" s="44">
        <v>1568573</v>
      </c>
      <c r="K55" s="44">
        <v>1202082</v>
      </c>
      <c r="L55" s="44">
        <v>1328142</v>
      </c>
      <c r="M55" s="44">
        <v>1297351</v>
      </c>
      <c r="N55" s="44">
        <v>1127750</v>
      </c>
      <c r="O55" s="44">
        <v>583588</v>
      </c>
      <c r="P55" s="44">
        <v>555182</v>
      </c>
      <c r="Q55" s="44">
        <v>482220</v>
      </c>
      <c r="R55" s="44">
        <v>302286</v>
      </c>
      <c r="S55" s="44">
        <v>250561</v>
      </c>
      <c r="T55" s="44">
        <v>1735336</v>
      </c>
      <c r="U55" s="44">
        <v>1274167</v>
      </c>
    </row>
    <row r="56" spans="1:21" ht="12.75">
      <c r="A56" s="36" t="s">
        <v>61</v>
      </c>
      <c r="B56" s="37" t="s">
        <v>32</v>
      </c>
      <c r="C56" s="44">
        <v>1422965.5</v>
      </c>
      <c r="D56" s="44">
        <v>2094848.28571429</v>
      </c>
      <c r="E56" s="44">
        <v>2502512</v>
      </c>
      <c r="F56" s="44">
        <v>3709531</v>
      </c>
      <c r="G56" s="44">
        <v>2822766</v>
      </c>
      <c r="H56" s="44">
        <v>3188094</v>
      </c>
      <c r="I56" s="44">
        <v>3379707</v>
      </c>
      <c r="J56" s="44">
        <v>4249611</v>
      </c>
      <c r="K56" s="44">
        <v>2437063</v>
      </c>
      <c r="L56" s="44">
        <v>5018303</v>
      </c>
      <c r="M56" s="44">
        <v>3829586</v>
      </c>
      <c r="N56" s="44">
        <v>3797586</v>
      </c>
      <c r="O56" s="44">
        <v>2402732</v>
      </c>
      <c r="P56" s="44">
        <v>4258610</v>
      </c>
      <c r="Q56" s="44">
        <v>4449277</v>
      </c>
      <c r="R56" s="44">
        <v>3965870</v>
      </c>
      <c r="S56" s="44">
        <v>1847697</v>
      </c>
      <c r="T56" s="44">
        <v>2734137</v>
      </c>
      <c r="U56" s="44">
        <v>4128209</v>
      </c>
    </row>
    <row r="57" spans="1:21" ht="12.75">
      <c r="A57" s="36" t="s">
        <v>62</v>
      </c>
      <c r="B57" s="37" t="s">
        <v>32</v>
      </c>
      <c r="C57" s="44">
        <v>3145421.375</v>
      </c>
      <c r="D57" s="44">
        <v>2189860</v>
      </c>
      <c r="E57" s="44">
        <v>3573526</v>
      </c>
      <c r="F57" s="44">
        <v>2346739</v>
      </c>
      <c r="G57" s="44">
        <v>2285374</v>
      </c>
      <c r="H57" s="44">
        <v>3141477</v>
      </c>
      <c r="I57" s="44">
        <v>3800577</v>
      </c>
      <c r="J57" s="44">
        <v>2410411</v>
      </c>
      <c r="K57" s="44">
        <v>1029656</v>
      </c>
      <c r="L57" s="44">
        <v>1842666</v>
      </c>
      <c r="M57" s="44">
        <v>1892661</v>
      </c>
      <c r="N57" s="44">
        <v>1986416</v>
      </c>
      <c r="O57" s="44">
        <v>353118</v>
      </c>
      <c r="P57" s="44">
        <v>551572</v>
      </c>
      <c r="Q57" s="44">
        <v>560157</v>
      </c>
      <c r="R57" s="44">
        <v>706629</v>
      </c>
      <c r="S57" s="44">
        <v>421381</v>
      </c>
      <c r="T57" s="44">
        <v>1146477</v>
      </c>
      <c r="U57" s="44">
        <v>1917373</v>
      </c>
    </row>
    <row r="58" spans="1:21" ht="12.75">
      <c r="A58" s="36" t="s">
        <v>63</v>
      </c>
      <c r="B58" s="37" t="s">
        <v>32</v>
      </c>
      <c r="C58" s="44">
        <v>1128456.75</v>
      </c>
      <c r="D58" s="44">
        <v>641154.142857143</v>
      </c>
      <c r="E58" s="44">
        <v>849745</v>
      </c>
      <c r="F58" s="44">
        <v>909126</v>
      </c>
      <c r="G58" s="44">
        <v>726196</v>
      </c>
      <c r="H58" s="44">
        <v>441752</v>
      </c>
      <c r="I58" s="44">
        <v>679427</v>
      </c>
      <c r="J58" s="44">
        <v>1325568</v>
      </c>
      <c r="K58" s="44">
        <v>533525</v>
      </c>
      <c r="L58" s="44">
        <v>708020</v>
      </c>
      <c r="M58" s="44">
        <v>662409</v>
      </c>
      <c r="N58" s="44">
        <v>381376</v>
      </c>
      <c r="O58" s="44">
        <v>612686</v>
      </c>
      <c r="P58" s="44">
        <v>527223</v>
      </c>
      <c r="Q58" s="44">
        <v>430013</v>
      </c>
      <c r="R58" s="44">
        <v>190784</v>
      </c>
      <c r="S58" s="44">
        <v>286832</v>
      </c>
      <c r="T58" s="44">
        <v>181248</v>
      </c>
      <c r="U58" s="44">
        <v>244242</v>
      </c>
    </row>
    <row r="59" spans="1:21" ht="12.75">
      <c r="A59" s="36" t="s">
        <v>64</v>
      </c>
      <c r="B59" s="37" t="s">
        <v>32</v>
      </c>
      <c r="C59" s="44">
        <v>3340953.375</v>
      </c>
      <c r="D59" s="44">
        <v>3463430.14285714</v>
      </c>
      <c r="E59" s="44">
        <v>2393578</v>
      </c>
      <c r="F59" s="44">
        <v>2886837</v>
      </c>
      <c r="G59" s="44">
        <v>1858988</v>
      </c>
      <c r="H59" s="44">
        <v>796100</v>
      </c>
      <c r="I59" s="44">
        <v>766085</v>
      </c>
      <c r="J59" s="44">
        <v>3000877</v>
      </c>
      <c r="K59" s="44">
        <v>1798041</v>
      </c>
      <c r="L59" s="44">
        <v>1453705</v>
      </c>
      <c r="M59" s="44">
        <v>1482620</v>
      </c>
      <c r="N59" s="44">
        <v>2823371</v>
      </c>
      <c r="O59" s="44">
        <v>2336010</v>
      </c>
      <c r="P59" s="44">
        <v>1384284</v>
      </c>
      <c r="Q59" s="44">
        <v>1039134</v>
      </c>
      <c r="R59" s="44">
        <v>460045</v>
      </c>
      <c r="S59" s="44">
        <v>565894</v>
      </c>
      <c r="T59" s="44">
        <v>2434112</v>
      </c>
      <c r="U59" s="44">
        <v>2539221</v>
      </c>
    </row>
    <row r="60" spans="1:21" ht="12.75">
      <c r="A60" s="36" t="s">
        <v>65</v>
      </c>
      <c r="B60" s="37" t="s">
        <v>32</v>
      </c>
      <c r="C60" s="44">
        <f aca="true" t="shared" si="9" ref="C60:U60">SUM(C57:C59)</f>
        <v>7614831.5</v>
      </c>
      <c r="D60" s="44">
        <f t="shared" si="9"/>
        <v>6294444.285714283</v>
      </c>
      <c r="E60" s="44">
        <f t="shared" si="9"/>
        <v>6816849</v>
      </c>
      <c r="F60" s="44">
        <f t="shared" si="9"/>
        <v>6142702</v>
      </c>
      <c r="G60" s="44">
        <f t="shared" si="9"/>
        <v>4870558</v>
      </c>
      <c r="H60" s="44">
        <f t="shared" si="9"/>
        <v>4379329</v>
      </c>
      <c r="I60" s="44">
        <f t="shared" si="9"/>
        <v>5246089</v>
      </c>
      <c r="J60" s="44">
        <f t="shared" si="9"/>
        <v>6736856</v>
      </c>
      <c r="K60" s="44">
        <f t="shared" si="9"/>
        <v>3361222</v>
      </c>
      <c r="L60" s="44">
        <f t="shared" si="9"/>
        <v>4004391</v>
      </c>
      <c r="M60" s="44">
        <f t="shared" si="9"/>
        <v>4037690</v>
      </c>
      <c r="N60" s="44">
        <f t="shared" si="9"/>
        <v>5191163</v>
      </c>
      <c r="O60" s="44">
        <f t="shared" si="9"/>
        <v>3301814</v>
      </c>
      <c r="P60" s="44">
        <f t="shared" si="9"/>
        <v>2463079</v>
      </c>
      <c r="Q60" s="44">
        <f t="shared" si="9"/>
        <v>2029304</v>
      </c>
      <c r="R60" s="44">
        <f t="shared" si="9"/>
        <v>1357458</v>
      </c>
      <c r="S60" s="44">
        <f t="shared" si="9"/>
        <v>1274107</v>
      </c>
      <c r="T60" s="44">
        <f t="shared" si="9"/>
        <v>3761837</v>
      </c>
      <c r="U60" s="44">
        <f t="shared" si="9"/>
        <v>4700836</v>
      </c>
    </row>
    <row r="61" spans="1:21" ht="12.75">
      <c r="A61" s="53" t="s">
        <v>66</v>
      </c>
      <c r="B61" s="37" t="s">
        <v>32</v>
      </c>
      <c r="C61" s="54">
        <f aca="true" t="shared" si="10" ref="C61:U61">C55+C56+C60</f>
        <v>10328377.25</v>
      </c>
      <c r="D61" s="54">
        <f t="shared" si="10"/>
        <v>9756506.857142862</v>
      </c>
      <c r="E61" s="54">
        <f t="shared" si="10"/>
        <v>11014684</v>
      </c>
      <c r="F61" s="54">
        <f t="shared" si="10"/>
        <v>11207554</v>
      </c>
      <c r="G61" s="54">
        <f t="shared" si="10"/>
        <v>9098549</v>
      </c>
      <c r="H61" s="54">
        <f t="shared" si="10"/>
        <v>8875747</v>
      </c>
      <c r="I61" s="54">
        <f t="shared" si="10"/>
        <v>9980026</v>
      </c>
      <c r="J61" s="54">
        <f t="shared" si="10"/>
        <v>12555040</v>
      </c>
      <c r="K61" s="54">
        <f t="shared" si="10"/>
        <v>7000367</v>
      </c>
      <c r="L61" s="54">
        <f t="shared" si="10"/>
        <v>10350836</v>
      </c>
      <c r="M61" s="54">
        <f t="shared" si="10"/>
        <v>9164627</v>
      </c>
      <c r="N61" s="54">
        <f t="shared" si="10"/>
        <v>10116499</v>
      </c>
      <c r="O61" s="54">
        <f t="shared" si="10"/>
        <v>6288134</v>
      </c>
      <c r="P61" s="54">
        <f t="shared" si="10"/>
        <v>7276871</v>
      </c>
      <c r="Q61" s="54">
        <f t="shared" si="10"/>
        <v>6960801</v>
      </c>
      <c r="R61" s="54">
        <f t="shared" si="10"/>
        <v>5625614</v>
      </c>
      <c r="S61" s="54">
        <f t="shared" si="10"/>
        <v>3372365</v>
      </c>
      <c r="T61" s="54">
        <f t="shared" si="10"/>
        <v>8231310</v>
      </c>
      <c r="U61" s="54">
        <f t="shared" si="10"/>
        <v>10103212</v>
      </c>
    </row>
    <row r="62" spans="1:21" ht="12.75">
      <c r="A62" s="49" t="s">
        <v>67</v>
      </c>
      <c r="B62" s="39" t="s">
        <v>32</v>
      </c>
      <c r="C62" s="51">
        <f aca="true" t="shared" si="11" ref="C62:U62">C61+C54</f>
        <v>17075670</v>
      </c>
      <c r="D62" s="51">
        <f t="shared" si="11"/>
        <v>15123212.142857142</v>
      </c>
      <c r="E62" s="51">
        <f t="shared" si="11"/>
        <v>14818521</v>
      </c>
      <c r="F62" s="51">
        <f t="shared" si="11"/>
        <v>17411306</v>
      </c>
      <c r="G62" s="51">
        <f t="shared" si="11"/>
        <v>13580847</v>
      </c>
      <c r="H62" s="51">
        <f t="shared" si="11"/>
        <v>13684972</v>
      </c>
      <c r="I62" s="51">
        <f t="shared" si="11"/>
        <v>12562402</v>
      </c>
      <c r="J62" s="51">
        <f t="shared" si="11"/>
        <v>59143402</v>
      </c>
      <c r="K62" s="51">
        <f t="shared" si="11"/>
        <v>10783516</v>
      </c>
      <c r="L62" s="51">
        <f t="shared" si="11"/>
        <v>15518973</v>
      </c>
      <c r="M62" s="51">
        <f t="shared" si="11"/>
        <v>12586504</v>
      </c>
      <c r="N62" s="51">
        <f t="shared" si="11"/>
        <v>14570578</v>
      </c>
      <c r="O62" s="51">
        <f t="shared" si="11"/>
        <v>10969618</v>
      </c>
      <c r="P62" s="51">
        <f t="shared" si="11"/>
        <v>10038825</v>
      </c>
      <c r="Q62" s="51">
        <f t="shared" si="11"/>
        <v>9364672</v>
      </c>
      <c r="R62" s="51">
        <f t="shared" si="11"/>
        <v>7608086</v>
      </c>
      <c r="S62" s="51">
        <f t="shared" si="11"/>
        <v>6764547</v>
      </c>
      <c r="T62" s="51">
        <f t="shared" si="11"/>
        <v>5659232</v>
      </c>
      <c r="U62" s="51">
        <f t="shared" si="11"/>
        <v>8254869</v>
      </c>
    </row>
    <row r="63" spans="1:12" ht="12.75">
      <c r="A63" s="28" t="s">
        <v>68</v>
      </c>
      <c r="B63" s="19"/>
      <c r="L63" s="21"/>
    </row>
    <row r="64" spans="1:12" ht="12.75">
      <c r="A64" s="28" t="s">
        <v>69</v>
      </c>
      <c r="B64" s="19"/>
      <c r="L64" s="21"/>
    </row>
    <row r="65" spans="1:12" ht="12.75">
      <c r="A65" s="23"/>
      <c r="B65" s="19"/>
      <c r="L65" s="21"/>
    </row>
    <row r="66" spans="1:12" ht="15">
      <c r="A66" s="18" t="s">
        <v>105</v>
      </c>
      <c r="B66" s="24"/>
      <c r="L66" s="21"/>
    </row>
    <row r="67" spans="1:12" ht="14.25">
      <c r="A67" s="25" t="s">
        <v>30</v>
      </c>
      <c r="B67" s="24"/>
      <c r="L67" s="21"/>
    </row>
    <row r="68" spans="1:21" ht="12.75">
      <c r="A68" s="34"/>
      <c r="B68" s="47"/>
      <c r="C68" s="40">
        <v>2008</v>
      </c>
      <c r="D68" s="40">
        <v>2007</v>
      </c>
      <c r="E68" s="40">
        <v>2006</v>
      </c>
      <c r="F68" s="40">
        <v>2005</v>
      </c>
      <c r="G68" s="40">
        <v>2004</v>
      </c>
      <c r="H68" s="40">
        <v>2003</v>
      </c>
      <c r="I68" s="40">
        <v>2002</v>
      </c>
      <c r="J68" s="40">
        <v>2001</v>
      </c>
      <c r="K68" s="40">
        <v>2000</v>
      </c>
      <c r="L68" s="40">
        <v>1999</v>
      </c>
      <c r="M68" s="40">
        <v>1998</v>
      </c>
      <c r="N68" s="40">
        <v>1997</v>
      </c>
      <c r="O68" s="40">
        <v>1996</v>
      </c>
      <c r="P68" s="40">
        <v>1995</v>
      </c>
      <c r="Q68" s="40">
        <v>1994</v>
      </c>
      <c r="R68" s="40">
        <v>1993</v>
      </c>
      <c r="S68" s="40">
        <v>1992</v>
      </c>
      <c r="T68" s="40">
        <v>1991</v>
      </c>
      <c r="U68" s="40">
        <v>1990</v>
      </c>
    </row>
    <row r="69" spans="1:21" ht="12.75">
      <c r="A69" s="36" t="s">
        <v>70</v>
      </c>
      <c r="B69" s="37" t="s">
        <v>28</v>
      </c>
      <c r="C69" s="44">
        <v>1187875</v>
      </c>
      <c r="D69" s="44">
        <v>1347000</v>
      </c>
      <c r="E69" s="44">
        <v>1397500</v>
      </c>
      <c r="F69" s="44">
        <v>1260429</v>
      </c>
      <c r="G69" s="44">
        <v>1091714</v>
      </c>
      <c r="H69" s="44">
        <v>843714</v>
      </c>
      <c r="I69" s="44">
        <v>1200750</v>
      </c>
      <c r="J69" s="44">
        <v>1392257</v>
      </c>
      <c r="K69" s="44">
        <v>690855</v>
      </c>
      <c r="L69" s="44">
        <v>759869</v>
      </c>
      <c r="M69" s="44">
        <v>807700</v>
      </c>
      <c r="N69" s="44">
        <v>514305</v>
      </c>
      <c r="O69" s="44">
        <v>486357</v>
      </c>
      <c r="P69" s="44">
        <v>657570</v>
      </c>
      <c r="Q69" s="44">
        <v>414093</v>
      </c>
      <c r="R69" s="44">
        <v>318513</v>
      </c>
      <c r="S69" s="44">
        <v>261841</v>
      </c>
      <c r="T69" s="44">
        <v>248596</v>
      </c>
      <c r="U69" s="44">
        <v>325969</v>
      </c>
    </row>
    <row r="70" spans="1:21" ht="14.25">
      <c r="A70" s="36" t="s">
        <v>71</v>
      </c>
      <c r="B70" s="37" t="s">
        <v>28</v>
      </c>
      <c r="C70" s="44">
        <v>732625</v>
      </c>
      <c r="D70" s="44">
        <v>291500</v>
      </c>
      <c r="E70" s="44">
        <v>606833</v>
      </c>
      <c r="F70" s="44">
        <v>843000</v>
      </c>
      <c r="G70" s="44">
        <v>851143</v>
      </c>
      <c r="H70" s="44">
        <v>318857</v>
      </c>
      <c r="I70" s="44">
        <v>169750</v>
      </c>
      <c r="J70" s="44">
        <v>144857</v>
      </c>
      <c r="K70" s="44">
        <v>288331</v>
      </c>
      <c r="L70" s="44">
        <v>186292</v>
      </c>
      <c r="M70" s="44">
        <v>83700</v>
      </c>
      <c r="N70" s="44">
        <v>429990</v>
      </c>
      <c r="O70" s="44">
        <v>170504</v>
      </c>
      <c r="P70" s="44">
        <v>73947</v>
      </c>
      <c r="Q70" s="44">
        <v>88398</v>
      </c>
      <c r="R70" s="44">
        <v>90322</v>
      </c>
      <c r="S70" s="44">
        <v>147968</v>
      </c>
      <c r="T70" s="44">
        <v>103218</v>
      </c>
      <c r="U70" s="44">
        <v>419100</v>
      </c>
    </row>
    <row r="71" spans="1:21" ht="14.25">
      <c r="A71" s="36" t="s">
        <v>72</v>
      </c>
      <c r="B71" s="37" t="s">
        <v>28</v>
      </c>
      <c r="C71" s="44">
        <v>0</v>
      </c>
      <c r="D71" s="44">
        <v>64625</v>
      </c>
      <c r="E71" s="44">
        <v>0</v>
      </c>
      <c r="F71" s="44">
        <v>0</v>
      </c>
      <c r="G71" s="44">
        <v>0</v>
      </c>
      <c r="H71" s="44">
        <v>0</v>
      </c>
      <c r="I71" s="44">
        <v>399375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/>
      <c r="S71" s="44"/>
      <c r="T71" s="44"/>
      <c r="U71" s="44"/>
    </row>
    <row r="72" spans="1:21" ht="12.75">
      <c r="A72" s="36" t="s">
        <v>109</v>
      </c>
      <c r="B72" s="37" t="s">
        <v>28</v>
      </c>
      <c r="C72" s="44">
        <v>1481250</v>
      </c>
      <c r="D72" s="44">
        <v>1343750</v>
      </c>
      <c r="E72" s="44">
        <v>1500000</v>
      </c>
      <c r="F72" s="44">
        <v>1250000</v>
      </c>
      <c r="G72" s="44">
        <v>1250000</v>
      </c>
      <c r="H72" s="44">
        <v>1142857</v>
      </c>
      <c r="I72" s="44">
        <v>1277500</v>
      </c>
      <c r="J72" s="44">
        <v>1032857</v>
      </c>
      <c r="K72" s="44">
        <v>655000</v>
      </c>
      <c r="L72" s="44">
        <v>740909</v>
      </c>
      <c r="M72" s="44">
        <v>735000</v>
      </c>
      <c r="N72" s="44">
        <v>718333</v>
      </c>
      <c r="O72" s="44">
        <v>635625</v>
      </c>
      <c r="P72" s="44">
        <v>671333</v>
      </c>
      <c r="Q72" s="44">
        <v>618000</v>
      </c>
      <c r="R72" s="44">
        <v>620769</v>
      </c>
      <c r="S72" s="44">
        <v>489286</v>
      </c>
      <c r="T72" s="44">
        <v>390909</v>
      </c>
      <c r="U72" s="44">
        <v>480000</v>
      </c>
    </row>
    <row r="73" spans="1:21" ht="12.75">
      <c r="A73" s="36" t="s">
        <v>73</v>
      </c>
      <c r="B73" s="37" t="s">
        <v>29</v>
      </c>
      <c r="C73" s="56">
        <f aca="true" t="shared" si="12" ref="C73:U73">(C69/C72)*100</f>
        <v>80.19409282700421</v>
      </c>
      <c r="D73" s="56">
        <f t="shared" si="12"/>
        <v>100.24186046511628</v>
      </c>
      <c r="E73" s="56">
        <f t="shared" si="12"/>
        <v>93.16666666666666</v>
      </c>
      <c r="F73" s="56">
        <f t="shared" si="12"/>
        <v>100.83432</v>
      </c>
      <c r="G73" s="56">
        <f t="shared" si="12"/>
        <v>87.33712</v>
      </c>
      <c r="H73" s="56">
        <f t="shared" si="12"/>
        <v>73.82498422812303</v>
      </c>
      <c r="I73" s="56">
        <f t="shared" si="12"/>
        <v>93.9921722113503</v>
      </c>
      <c r="J73" s="56">
        <f t="shared" si="12"/>
        <v>134.79668531074483</v>
      </c>
      <c r="K73" s="56">
        <f t="shared" si="12"/>
        <v>105.47404580152673</v>
      </c>
      <c r="L73" s="56">
        <f t="shared" si="12"/>
        <v>102.55901871889802</v>
      </c>
      <c r="M73" s="56">
        <f t="shared" si="12"/>
        <v>109.89115646258503</v>
      </c>
      <c r="N73" s="56">
        <f t="shared" si="12"/>
        <v>71.59701698237447</v>
      </c>
      <c r="O73" s="56">
        <f t="shared" si="12"/>
        <v>76.51634218289085</v>
      </c>
      <c r="P73" s="56">
        <f t="shared" si="12"/>
        <v>97.94989967720937</v>
      </c>
      <c r="Q73" s="56">
        <f t="shared" si="12"/>
        <v>67.00533980582524</v>
      </c>
      <c r="R73" s="56">
        <f t="shared" si="12"/>
        <v>51.30942427859638</v>
      </c>
      <c r="S73" s="56">
        <f t="shared" si="12"/>
        <v>53.51491765552253</v>
      </c>
      <c r="T73" s="56">
        <f t="shared" si="12"/>
        <v>63.59434037077683</v>
      </c>
      <c r="U73" s="56">
        <f t="shared" si="12"/>
        <v>67.91020833333333</v>
      </c>
    </row>
    <row r="74" spans="1:21" ht="12.75">
      <c r="A74" s="36" t="s">
        <v>74</v>
      </c>
      <c r="B74" s="37"/>
      <c r="C74" s="57">
        <v>4.06625</v>
      </c>
      <c r="D74" s="57">
        <v>3.79125</v>
      </c>
      <c r="E74" s="56">
        <v>4.07</v>
      </c>
      <c r="F74" s="56">
        <v>3.98</v>
      </c>
      <c r="G74" s="56">
        <v>3.925</v>
      </c>
      <c r="H74" s="56">
        <v>3.5</v>
      </c>
      <c r="I74" s="56">
        <v>5.38</v>
      </c>
      <c r="J74" s="56">
        <v>4.1</v>
      </c>
      <c r="K74" s="56">
        <v>3</v>
      </c>
      <c r="L74" s="56">
        <v>4.5</v>
      </c>
      <c r="M74" s="56">
        <v>3.9</v>
      </c>
      <c r="N74" s="56">
        <v>3.1</v>
      </c>
      <c r="O74" s="56">
        <v>3.2</v>
      </c>
      <c r="P74" s="56">
        <v>3</v>
      </c>
      <c r="Q74" s="56">
        <v>3.3</v>
      </c>
      <c r="R74" s="56">
        <v>3.1</v>
      </c>
      <c r="S74" s="56">
        <v>2.2</v>
      </c>
      <c r="T74" s="56">
        <v>3.4</v>
      </c>
      <c r="U74" s="56">
        <v>3.3</v>
      </c>
    </row>
    <row r="75" spans="1:21" ht="12.75">
      <c r="A75" s="36" t="s">
        <v>97</v>
      </c>
      <c r="B75" s="37" t="s">
        <v>28</v>
      </c>
      <c r="C75" s="44">
        <f aca="true" t="shared" si="13" ref="C75:U75">(C69+C70)/C74</f>
        <v>472302.49000922224</v>
      </c>
      <c r="D75" s="44">
        <f t="shared" si="13"/>
        <v>432179.36036927137</v>
      </c>
      <c r="E75" s="44">
        <f t="shared" si="13"/>
        <v>492465.1105651105</v>
      </c>
      <c r="F75" s="44">
        <f t="shared" si="13"/>
        <v>528499.7487437186</v>
      </c>
      <c r="G75" s="44">
        <f t="shared" si="13"/>
        <v>494995.41401273885</v>
      </c>
      <c r="H75" s="44">
        <f t="shared" si="13"/>
        <v>332163.14285714284</v>
      </c>
      <c r="I75" s="44">
        <f t="shared" si="13"/>
        <v>254739.77695167286</v>
      </c>
      <c r="J75" s="44">
        <f t="shared" si="13"/>
        <v>374905.8536585366</v>
      </c>
      <c r="K75" s="44">
        <f t="shared" si="13"/>
        <v>326395.3333333333</v>
      </c>
      <c r="L75" s="44">
        <f t="shared" si="13"/>
        <v>210258</v>
      </c>
      <c r="M75" s="44">
        <f t="shared" si="13"/>
        <v>228564.10256410256</v>
      </c>
      <c r="N75" s="44">
        <f t="shared" si="13"/>
        <v>304611.2903225806</v>
      </c>
      <c r="O75" s="44">
        <f t="shared" si="13"/>
        <v>205269.0625</v>
      </c>
      <c r="P75" s="44">
        <f t="shared" si="13"/>
        <v>243839</v>
      </c>
      <c r="Q75" s="44">
        <f t="shared" si="13"/>
        <v>152270</v>
      </c>
      <c r="R75" s="44">
        <f t="shared" si="13"/>
        <v>131882.25806451612</v>
      </c>
      <c r="S75" s="44">
        <f t="shared" si="13"/>
        <v>186276.81818181818</v>
      </c>
      <c r="T75" s="44">
        <f t="shared" si="13"/>
        <v>103474.70588235294</v>
      </c>
      <c r="U75" s="44">
        <f t="shared" si="13"/>
        <v>225778.48484848486</v>
      </c>
    </row>
    <row r="76" spans="1:21" ht="12.75">
      <c r="A76" s="36" t="s">
        <v>98</v>
      </c>
      <c r="B76" s="37" t="s">
        <v>32</v>
      </c>
      <c r="C76" s="58">
        <f>C16/C69</f>
        <v>9.45741671051247</v>
      </c>
      <c r="D76" s="58">
        <f>D16/D69</f>
        <v>8.199607461024499</v>
      </c>
      <c r="E76" s="58">
        <f>E16/E69</f>
        <v>7.427796064400716</v>
      </c>
      <c r="F76" s="58">
        <f>F16/F69</f>
        <v>6.811311069485072</v>
      </c>
      <c r="G76" s="58">
        <f>G16/G69</f>
        <v>7.228715579355033</v>
      </c>
      <c r="H76" s="58">
        <f>H16/H69</f>
        <v>7.114882531284298</v>
      </c>
      <c r="I76" s="58">
        <f>I16/I69</f>
        <v>7.410614199458672</v>
      </c>
      <c r="J76" s="58">
        <f>J16/J69</f>
        <v>7.139364355862459</v>
      </c>
      <c r="K76" s="58">
        <f>K16/K69</f>
        <v>7.893756287498824</v>
      </c>
      <c r="L76" s="58">
        <f>L16/L69</f>
        <v>8.444604267314498</v>
      </c>
      <c r="M76" s="58">
        <f>M16/M69</f>
        <v>8.046216416986505</v>
      </c>
      <c r="N76" s="58">
        <f>N16/N69</f>
        <v>8.195002965166584</v>
      </c>
      <c r="O76" s="58">
        <f>O16/O69</f>
        <v>9.364950026420921</v>
      </c>
      <c r="P76" s="58">
        <f>P16/P69</f>
        <v>9.091593290448165</v>
      </c>
      <c r="Q76" s="58">
        <f>Q16/Q69</f>
        <v>11.438403933415923</v>
      </c>
      <c r="R76" s="58">
        <f>R16/R69</f>
        <v>12.504246294499753</v>
      </c>
      <c r="S76" s="58">
        <f>S16/S69</f>
        <v>11.993736656978854</v>
      </c>
      <c r="T76" s="58">
        <f>T16/T69</f>
        <v>12.539051312169143</v>
      </c>
      <c r="U76" s="58">
        <f>U16/U69</f>
        <v>10.529513542698846</v>
      </c>
    </row>
    <row r="77" spans="1:21" ht="12.75">
      <c r="A77" s="36" t="s">
        <v>99</v>
      </c>
      <c r="B77" s="37" t="s">
        <v>32</v>
      </c>
      <c r="C77" s="58">
        <f>C17/C70</f>
        <v>1.7059477904794405</v>
      </c>
      <c r="D77" s="58">
        <f>D17/D70</f>
        <v>1.326631217838765</v>
      </c>
      <c r="E77" s="58">
        <f>E17/E70</f>
        <v>1.6108220877902157</v>
      </c>
      <c r="F77" s="58">
        <f>F17/F70</f>
        <v>1.96729418742586</v>
      </c>
      <c r="G77" s="58">
        <f>G17/G70</f>
        <v>1.8831665184346227</v>
      </c>
      <c r="H77" s="58">
        <f>H17/H70</f>
        <v>1.1433683438030213</v>
      </c>
      <c r="I77" s="58">
        <f>I17/I70</f>
        <v>2.0309749631811487</v>
      </c>
      <c r="J77" s="58">
        <f>J17/J70</f>
        <v>1.335593033129224</v>
      </c>
      <c r="K77" s="58">
        <f>K17/K70</f>
        <v>2.153178118204425</v>
      </c>
      <c r="L77" s="58">
        <f>L17/L70</f>
        <v>3.3770371245142035</v>
      </c>
      <c r="M77" s="58">
        <f>M17/M70</f>
        <v>1.8910394265232975</v>
      </c>
      <c r="N77" s="58">
        <f>N17/N70</f>
        <v>2.321370264424754</v>
      </c>
      <c r="O77" s="58">
        <f>O17/O70</f>
        <v>2.4946570168441795</v>
      </c>
      <c r="P77" s="58">
        <f>P17/P70</f>
        <v>3.3743897656429604</v>
      </c>
      <c r="Q77" s="58">
        <f>Q17/Q70</f>
        <v>2.699925337677323</v>
      </c>
      <c r="R77" s="44">
        <f>R17/R70</f>
        <v>0</v>
      </c>
      <c r="S77" s="44">
        <f>S17/S70</f>
        <v>0</v>
      </c>
      <c r="T77" s="44">
        <f>T17/T70</f>
        <v>0</v>
      </c>
      <c r="U77" s="44">
        <f>U17/U70</f>
        <v>0</v>
      </c>
    </row>
    <row r="78" spans="1:21" ht="12.75">
      <c r="A78" s="36" t="s">
        <v>121</v>
      </c>
      <c r="B78" s="37" t="s">
        <v>32</v>
      </c>
      <c r="C78" s="58">
        <f>(C16+C17)/(C69+C70)</f>
        <v>6.50041597240302</v>
      </c>
      <c r="D78" s="58">
        <f aca="true" t="shared" si="14" ref="D78:U78">(D16+D17)/(D69+D70)</f>
        <v>6.976859475129692</v>
      </c>
      <c r="E78" s="58">
        <f t="shared" si="14"/>
        <v>5.6666457120648115</v>
      </c>
      <c r="F78" s="58">
        <f t="shared" si="14"/>
        <v>4.869954250892234</v>
      </c>
      <c r="G78" s="58">
        <f t="shared" si="14"/>
        <v>4.8868928593303576</v>
      </c>
      <c r="H78" s="58">
        <f t="shared" si="14"/>
        <v>5.47708225992219</v>
      </c>
      <c r="I78" s="58">
        <f t="shared" si="14"/>
        <v>6.7442925939438165</v>
      </c>
      <c r="J78" s="58">
        <f t="shared" si="14"/>
        <v>6.592419300064927</v>
      </c>
      <c r="K78" s="58">
        <f t="shared" si="14"/>
        <v>6.203386282075112</v>
      </c>
      <c r="L78" s="58">
        <f t="shared" si="14"/>
        <v>7.446838328783368</v>
      </c>
      <c r="M78" s="58">
        <f t="shared" si="14"/>
        <v>7.468262284047565</v>
      </c>
      <c r="N78" s="58">
        <f t="shared" si="14"/>
        <v>5.520411523941141</v>
      </c>
      <c r="O78" s="58">
        <f t="shared" si="14"/>
        <v>7.581600977984688</v>
      </c>
      <c r="P78" s="58">
        <f t="shared" si="14"/>
        <v>8.513657235580308</v>
      </c>
      <c r="Q78" s="58">
        <f t="shared" si="14"/>
        <v>9.90113454768344</v>
      </c>
      <c r="R78" s="58">
        <f t="shared" si="14"/>
        <v>9.741741778468086</v>
      </c>
      <c r="S78" s="58">
        <f t="shared" si="14"/>
        <v>7.663208958319608</v>
      </c>
      <c r="T78" s="58">
        <f t="shared" si="14"/>
        <v>8.860244333653577</v>
      </c>
      <c r="U78" s="58">
        <f t="shared" si="14"/>
        <v>4.606680723530304</v>
      </c>
    </row>
    <row r="79" spans="1:21" ht="12.75">
      <c r="A79" s="36" t="s">
        <v>75</v>
      </c>
      <c r="B79" s="37" t="s">
        <v>32</v>
      </c>
      <c r="C79" s="44">
        <f aca="true" t="shared" si="15" ref="C79:U79">C16+C17+C18+C26</f>
        <v>12849337</v>
      </c>
      <c r="D79" s="44">
        <f t="shared" si="15"/>
        <v>11431779.25</v>
      </c>
      <c r="E79" s="44">
        <f t="shared" si="15"/>
        <v>11934922</v>
      </c>
      <c r="F79" s="44">
        <f t="shared" si="15"/>
        <v>10229103</v>
      </c>
      <c r="G79" s="44">
        <f t="shared" si="15"/>
        <v>9157008</v>
      </c>
      <c r="H79" s="44">
        <f t="shared" si="15"/>
        <v>6900397</v>
      </c>
      <c r="I79" s="44">
        <f t="shared" si="15"/>
        <v>9927790</v>
      </c>
      <c r="J79" s="44">
        <f t="shared" si="15"/>
        <v>9765545</v>
      </c>
      <c r="K79" s="44">
        <f t="shared" si="15"/>
        <v>6147568</v>
      </c>
      <c r="L79" s="44">
        <f t="shared" si="15"/>
        <v>7659719</v>
      </c>
      <c r="M79" s="44">
        <f t="shared" si="15"/>
        <v>6154234</v>
      </c>
      <c r="N79" s="44">
        <f t="shared" si="15"/>
        <v>5569088</v>
      </c>
      <c r="O79" s="44">
        <f t="shared" si="15"/>
        <v>5080506</v>
      </c>
      <c r="P79" s="44">
        <f t="shared" si="15"/>
        <v>5943289</v>
      </c>
      <c r="Q79" s="44">
        <f t="shared" si="15"/>
        <v>5477348</v>
      </c>
      <c r="R79" s="44">
        <f t="shared" si="15"/>
        <v>4216005</v>
      </c>
      <c r="S79" s="44">
        <f t="shared" si="15"/>
        <v>3602773</v>
      </c>
      <c r="T79" s="44">
        <f t="shared" si="15"/>
        <v>2797575</v>
      </c>
      <c r="U79" s="44">
        <f t="shared" si="15"/>
        <v>3602771</v>
      </c>
    </row>
    <row r="80" spans="1:21" ht="12.75">
      <c r="A80" s="36" t="s">
        <v>100</v>
      </c>
      <c r="B80" s="37" t="s">
        <v>32</v>
      </c>
      <c r="C80" s="44">
        <f aca="true" t="shared" si="16" ref="C80:U80">C79/C74</f>
        <v>3159996.8029511217</v>
      </c>
      <c r="D80" s="44">
        <f t="shared" si="16"/>
        <v>3015306.0995713817</v>
      </c>
      <c r="E80" s="44">
        <f t="shared" si="16"/>
        <v>2932413.2678132677</v>
      </c>
      <c r="F80" s="44">
        <f t="shared" si="16"/>
        <v>2570126.381909548</v>
      </c>
      <c r="G80" s="44">
        <f t="shared" si="16"/>
        <v>2332995.668789809</v>
      </c>
      <c r="H80" s="44">
        <f t="shared" si="16"/>
        <v>1971542</v>
      </c>
      <c r="I80" s="44">
        <f t="shared" si="16"/>
        <v>1845314.126394052</v>
      </c>
      <c r="J80" s="44">
        <f t="shared" si="16"/>
        <v>2381840.2439024393</v>
      </c>
      <c r="K80" s="44">
        <f t="shared" si="16"/>
        <v>2049189.3333333333</v>
      </c>
      <c r="L80" s="44">
        <f t="shared" si="16"/>
        <v>1702159.7777777778</v>
      </c>
      <c r="M80" s="44">
        <f t="shared" si="16"/>
        <v>1578008.717948718</v>
      </c>
      <c r="N80" s="44">
        <f t="shared" si="16"/>
        <v>1796480</v>
      </c>
      <c r="O80" s="44">
        <f t="shared" si="16"/>
        <v>1587658.125</v>
      </c>
      <c r="P80" s="44">
        <f t="shared" si="16"/>
        <v>1981096.3333333333</v>
      </c>
      <c r="Q80" s="44">
        <f t="shared" si="16"/>
        <v>1659802.4242424243</v>
      </c>
      <c r="R80" s="44">
        <f t="shared" si="16"/>
        <v>1360001.6129032257</v>
      </c>
      <c r="S80" s="44">
        <f t="shared" si="16"/>
        <v>1637624.0909090908</v>
      </c>
      <c r="T80" s="44">
        <f t="shared" si="16"/>
        <v>822816.1764705883</v>
      </c>
      <c r="U80" s="44">
        <f t="shared" si="16"/>
        <v>1091748.7878787878</v>
      </c>
    </row>
    <row r="81" spans="1:21" ht="12.75">
      <c r="A81" s="36" t="s">
        <v>76</v>
      </c>
      <c r="B81" s="37" t="s">
        <v>32</v>
      </c>
      <c r="C81" s="44">
        <v>227924.125</v>
      </c>
      <c r="D81" s="44">
        <v>214827</v>
      </c>
      <c r="E81" s="44">
        <v>119617</v>
      </c>
      <c r="F81" s="44">
        <v>205993</v>
      </c>
      <c r="G81" s="44">
        <v>186687</v>
      </c>
      <c r="H81" s="44">
        <v>181940</v>
      </c>
      <c r="I81" s="44">
        <v>164159</v>
      </c>
      <c r="J81" s="44">
        <v>2629714</v>
      </c>
      <c r="K81" s="44">
        <v>176799</v>
      </c>
      <c r="L81" s="44">
        <v>190719</v>
      </c>
      <c r="M81" s="44">
        <v>183804</v>
      </c>
      <c r="N81" s="44">
        <v>191247</v>
      </c>
      <c r="O81" s="44">
        <v>211309</v>
      </c>
      <c r="P81" s="44">
        <v>240726</v>
      </c>
      <c r="Q81" s="44">
        <v>195055</v>
      </c>
      <c r="R81" s="44">
        <v>63951</v>
      </c>
      <c r="S81" s="44">
        <v>257088</v>
      </c>
      <c r="T81" s="44">
        <v>137372</v>
      </c>
      <c r="U81" s="44">
        <v>94412</v>
      </c>
    </row>
    <row r="82" spans="1:21" ht="12.75">
      <c r="A82" s="36" t="s">
        <v>77</v>
      </c>
      <c r="B82" s="37" t="s">
        <v>32</v>
      </c>
      <c r="C82" s="44">
        <v>735124.25</v>
      </c>
      <c r="D82" s="44">
        <v>681753.875</v>
      </c>
      <c r="E82" s="44">
        <v>813942</v>
      </c>
      <c r="F82" s="44">
        <v>762222</v>
      </c>
      <c r="G82" s="44">
        <v>762091</v>
      </c>
      <c r="H82" s="44">
        <v>866639</v>
      </c>
      <c r="I82" s="44">
        <v>771417</v>
      </c>
      <c r="J82" s="44">
        <v>1270485</v>
      </c>
      <c r="K82" s="44">
        <v>550573</v>
      </c>
      <c r="L82" s="44">
        <v>610155</v>
      </c>
      <c r="M82" s="44">
        <v>565966</v>
      </c>
      <c r="N82" s="44">
        <v>479538</v>
      </c>
      <c r="O82" s="44">
        <v>410481</v>
      </c>
      <c r="P82" s="44">
        <v>224716</v>
      </c>
      <c r="Q82" s="44">
        <v>215239</v>
      </c>
      <c r="R82" s="44">
        <v>146618</v>
      </c>
      <c r="S82" s="44">
        <v>147834</v>
      </c>
      <c r="T82" s="44">
        <v>211651</v>
      </c>
      <c r="U82" s="44">
        <v>488226</v>
      </c>
    </row>
    <row r="83" spans="1:21" ht="12.75">
      <c r="A83" s="36" t="s">
        <v>78</v>
      </c>
      <c r="B83" s="37" t="s">
        <v>32</v>
      </c>
      <c r="C83" s="44">
        <f>(C21+C33+C26)-(C22+C23+C24+C25+C29+C30+C34+C81+C82)</f>
        <v>3099712.375</v>
      </c>
      <c r="D83" s="44">
        <f>(D21+D33+D26)-(D22+D23+D24+D25+D29+D30+D34+D81+D82)</f>
        <v>4087012.5</v>
      </c>
      <c r="E83" s="44">
        <f>(E21+E33+E26)-(E22+E23+E24+E25+E29+E30+E34+E81+E82)</f>
        <v>3551187</v>
      </c>
      <c r="F83" s="44">
        <f>(F21+F33+F26)-(F22+F23+F24+F25+F29+F30+F34+F81+F82)</f>
        <v>2924109</v>
      </c>
      <c r="G83" s="44">
        <f>(G21+G33+G26)-(G22+G23+G24+G25+G29+G30+G34+G81+G82)</f>
        <v>1978719</v>
      </c>
      <c r="H83" s="44">
        <f>(H21+H33+H26)-(H22+H23+H24+H25+H29+H30+H34+H81+H82)</f>
        <v>742124</v>
      </c>
      <c r="I83" s="44">
        <f>(I21+I33+I26)-(I22+I23+I24+I25+I29+I30+I34+I81+I82)</f>
        <v>985489</v>
      </c>
      <c r="J83" s="44">
        <f>(J21+J33+J26)-(J22+J23+J24+J25+J29+J30+J34+J81+J82)</f>
        <v>1125430</v>
      </c>
      <c r="K83" s="44">
        <f>(K21+K33+K26)-(K22+K23+K24+K25+K29+K30+K34+K81+K82)</f>
        <v>557675</v>
      </c>
      <c r="L83" s="44">
        <f>(L21+L33+L26)-(L22+L23+L24+L25+L29+L30+L34+L81+L82)</f>
        <v>2311077</v>
      </c>
      <c r="M83" s="44">
        <f>(M21+M33+M26)-(M22+M23+M24+M25+M29+M30+M34+M81+M82)</f>
        <v>1259184</v>
      </c>
      <c r="N83" s="44">
        <f>(N21+N33+N26)-(N22+N23+N24+N25+N29+N30+N34+N81+N82)</f>
        <v>1358281</v>
      </c>
      <c r="O83" s="44">
        <f>(O21+O33+O26)-(O22+O23+O24+O25+O29+O30+O34+O81+O82)</f>
        <v>1765292</v>
      </c>
      <c r="P83" s="44">
        <f>(P21+P33+P26)-(P22+P23+P24+P25+P29+P30+P34+P81+P82)</f>
        <v>2302782</v>
      </c>
      <c r="Q83" s="44">
        <f>(Q21+Q33+Q26)-(Q22+Q23+Q24+Q25+Q29+Q30+Q34+Q81+Q82)</f>
        <v>1919125</v>
      </c>
      <c r="R83" s="44">
        <f>(R21+R33+R26)-(R22+R23+R24+R25+R29+R30+R34+R81+R82)</f>
        <v>1401503</v>
      </c>
      <c r="S83" s="44">
        <f>(S21+S33+S26)-(S22+S23+S24+S25+S29+S30+S34+S81+S82)</f>
        <v>924568</v>
      </c>
      <c r="T83" s="44">
        <f>(T21+T33+T26)-(T22+T23+T24+T25+T29+T30+T34+T81+T82)</f>
        <v>-165058</v>
      </c>
      <c r="U83" s="44">
        <f>(U21+U33+U26)-(U22+U23+U24+U25+U29+U30+U34+U81+U82)</f>
        <v>-296585</v>
      </c>
    </row>
    <row r="84" spans="1:21" ht="12.75">
      <c r="A84" s="38" t="s">
        <v>101</v>
      </c>
      <c r="B84" s="39" t="s">
        <v>32</v>
      </c>
      <c r="C84" s="46">
        <f aca="true" t="shared" si="17" ref="C84:U84">C83/C74</f>
        <v>762302.4592683676</v>
      </c>
      <c r="D84" s="46">
        <f t="shared" si="17"/>
        <v>1078011.8694362019</v>
      </c>
      <c r="E84" s="46">
        <f t="shared" si="17"/>
        <v>872527.5184275183</v>
      </c>
      <c r="F84" s="46">
        <f t="shared" si="17"/>
        <v>734700.7537688442</v>
      </c>
      <c r="G84" s="46">
        <f t="shared" si="17"/>
        <v>504132.2292993631</v>
      </c>
      <c r="H84" s="46">
        <f t="shared" si="17"/>
        <v>212035.42857142858</v>
      </c>
      <c r="I84" s="46">
        <f t="shared" si="17"/>
        <v>183176.3940520446</v>
      </c>
      <c r="J84" s="46">
        <f t="shared" si="17"/>
        <v>274495.1219512195</v>
      </c>
      <c r="K84" s="46">
        <f t="shared" si="17"/>
        <v>185891.66666666666</v>
      </c>
      <c r="L84" s="46">
        <f t="shared" si="17"/>
        <v>513572.6666666667</v>
      </c>
      <c r="M84" s="46">
        <f t="shared" si="17"/>
        <v>322867.6923076923</v>
      </c>
      <c r="N84" s="46">
        <f t="shared" si="17"/>
        <v>438155.16129032255</v>
      </c>
      <c r="O84" s="46">
        <f t="shared" si="17"/>
        <v>551653.75</v>
      </c>
      <c r="P84" s="46">
        <f t="shared" si="17"/>
        <v>767594</v>
      </c>
      <c r="Q84" s="46">
        <f t="shared" si="17"/>
        <v>581553.0303030304</v>
      </c>
      <c r="R84" s="46">
        <f t="shared" si="17"/>
        <v>452097.7419354839</v>
      </c>
      <c r="S84" s="46">
        <f t="shared" si="17"/>
        <v>420258.18181818177</v>
      </c>
      <c r="T84" s="46">
        <f t="shared" si="17"/>
        <v>-48546.470588235294</v>
      </c>
      <c r="U84" s="46">
        <f t="shared" si="17"/>
        <v>-89874.24242424243</v>
      </c>
    </row>
    <row r="85" spans="1:12" ht="12.75">
      <c r="A85" s="29" t="s">
        <v>79</v>
      </c>
      <c r="B85" s="19"/>
      <c r="L85" s="21"/>
    </row>
    <row r="86" spans="1:12" ht="12.75">
      <c r="A86" s="29"/>
      <c r="B86" s="19"/>
      <c r="L86" s="21"/>
    </row>
    <row r="87" spans="1:12" ht="15">
      <c r="A87" s="18" t="s">
        <v>103</v>
      </c>
      <c r="B87" s="24"/>
      <c r="L87" s="21"/>
    </row>
    <row r="88" spans="1:12" ht="14.25">
      <c r="A88" s="25" t="s">
        <v>30</v>
      </c>
      <c r="B88" s="24"/>
      <c r="L88" s="21"/>
    </row>
    <row r="89" spans="1:21" ht="12.75">
      <c r="A89" s="34"/>
      <c r="B89" s="47"/>
      <c r="C89" s="40">
        <v>2008</v>
      </c>
      <c r="D89" s="40">
        <v>2007</v>
      </c>
      <c r="E89" s="40">
        <v>2006</v>
      </c>
      <c r="F89" s="40">
        <v>2005</v>
      </c>
      <c r="G89" s="40">
        <v>2004</v>
      </c>
      <c r="H89" s="40">
        <v>2003</v>
      </c>
      <c r="I89" s="40">
        <v>2002</v>
      </c>
      <c r="J89" s="40">
        <v>2001</v>
      </c>
      <c r="K89" s="40">
        <v>2000</v>
      </c>
      <c r="L89" s="40">
        <v>1999</v>
      </c>
      <c r="M89" s="40">
        <v>1998</v>
      </c>
      <c r="N89" s="40">
        <v>1997</v>
      </c>
      <c r="O89" s="40">
        <v>1996</v>
      </c>
      <c r="P89" s="40">
        <v>1995</v>
      </c>
      <c r="Q89" s="40">
        <v>1994</v>
      </c>
      <c r="R89" s="40">
        <v>1993</v>
      </c>
      <c r="S89" s="40">
        <v>1992</v>
      </c>
      <c r="T89" s="40">
        <v>1991</v>
      </c>
      <c r="U89" s="40">
        <v>1990</v>
      </c>
    </row>
    <row r="90" spans="1:21" ht="12.75">
      <c r="A90" s="36" t="s">
        <v>80</v>
      </c>
      <c r="B90" s="37" t="s">
        <v>29</v>
      </c>
      <c r="C90" s="56">
        <f>((C32+C33)/C52)*100</f>
        <v>9.905258475948528</v>
      </c>
      <c r="D90" s="56">
        <f>((D32+D33)/D52)*100</f>
        <v>18.730171032731757</v>
      </c>
      <c r="E90" s="56">
        <f>((E32+E33)/E52)*100</f>
        <v>14.566075791234494</v>
      </c>
      <c r="F90" s="56">
        <f>((F32+F33)/F52)*100</f>
        <v>11.079513506913266</v>
      </c>
      <c r="G90" s="56">
        <f>((G32+G33)/G52)*100</f>
        <v>6.868665849780946</v>
      </c>
      <c r="H90" s="56">
        <f>((H32+H33)/H52)*100</f>
        <v>0.28072399417404725</v>
      </c>
      <c r="I90" s="56">
        <f>((I32+I33)/I52)*100</f>
        <v>-5.501352368758777</v>
      </c>
      <c r="J90" s="56">
        <f>((J32+J33)/J52)*100</f>
        <v>3.7893406943347627</v>
      </c>
      <c r="K90" s="56">
        <f>((K32+K33)/K52)*100</f>
        <v>0.37424713794647313</v>
      </c>
      <c r="L90" s="56">
        <f>((L32+L33)/L52)*100</f>
        <v>8.543754796145338</v>
      </c>
      <c r="M90" s="56">
        <f>((M32+M33)/M52)*100</f>
        <v>2.087926877868549</v>
      </c>
      <c r="N90" s="56">
        <f>((N32+N33)/N52)*100</f>
        <v>6.32843117136465</v>
      </c>
      <c r="O90" s="56">
        <f>((O32+O33)/O52)*100</f>
        <v>12.267801850529343</v>
      </c>
      <c r="P90" s="56">
        <f>((P32+P33)/P52)*100</f>
        <v>17.316259622017515</v>
      </c>
      <c r="Q90" s="56">
        <f>((Q32+Q33)/Q52)*100</f>
        <v>13.761838108157978</v>
      </c>
      <c r="R90" s="56">
        <f>((R32+R33)/R52)*100</f>
        <v>11.663419682690233</v>
      </c>
      <c r="S90" s="56">
        <f>((S32+S33)/S52)*100</f>
        <v>12.46909807855574</v>
      </c>
      <c r="T90" s="56">
        <f>((T32+T33)/T52)*100</f>
        <v>1.8545625978931417</v>
      </c>
      <c r="U90" s="56">
        <f>((U32+U33)/U52)*100</f>
        <v>1.4881883649516425</v>
      </c>
    </row>
    <row r="91" spans="1:21" ht="12.75">
      <c r="A91" s="36" t="s">
        <v>81</v>
      </c>
      <c r="B91" s="37" t="s">
        <v>29</v>
      </c>
      <c r="C91" s="56">
        <f aca="true" t="shared" si="18" ref="C91:U91">(C32/C21)*100</f>
        <v>11.71250282986057</v>
      </c>
      <c r="D91" s="56">
        <f t="shared" si="18"/>
        <v>23.894487178716613</v>
      </c>
      <c r="E91" s="56">
        <f t="shared" si="18"/>
        <v>18.52500274704387</v>
      </c>
      <c r="F91" s="56">
        <f t="shared" si="18"/>
        <v>16.699763582571354</v>
      </c>
      <c r="G91" s="56">
        <f t="shared" si="18"/>
        <v>9.029005235612694</v>
      </c>
      <c r="H91" s="56">
        <f t="shared" si="18"/>
        <v>-1.5445498869808052</v>
      </c>
      <c r="I91" s="56">
        <f t="shared" si="18"/>
        <v>-7.296336008151366</v>
      </c>
      <c r="J91" s="56">
        <f t="shared" si="18"/>
        <v>-2.0662754268788444</v>
      </c>
      <c r="K91" s="56">
        <f t="shared" si="18"/>
        <v>-0.8852730457874547</v>
      </c>
      <c r="L91" s="56">
        <f t="shared" si="18"/>
        <v>15.677611778293912</v>
      </c>
      <c r="M91" s="56">
        <f t="shared" si="18"/>
        <v>0.8981049173479327</v>
      </c>
      <c r="N91" s="56">
        <f t="shared" si="18"/>
        <v>15.939571698192278</v>
      </c>
      <c r="O91" s="56">
        <f t="shared" si="18"/>
        <v>17.87330128788601</v>
      </c>
      <c r="P91" s="56">
        <f t="shared" si="18"/>
        <v>24.5256288312145</v>
      </c>
      <c r="Q91" s="56">
        <f t="shared" si="18"/>
        <v>24.32003849709333</v>
      </c>
      <c r="R91" s="56">
        <f t="shared" si="18"/>
        <v>20.602221960328603</v>
      </c>
      <c r="S91" s="56">
        <f t="shared" si="18"/>
        <v>24.5227886513523</v>
      </c>
      <c r="T91" s="56">
        <f t="shared" si="18"/>
        <v>1.3844148435748123</v>
      </c>
      <c r="U91" s="56">
        <f t="shared" si="18"/>
        <v>2.9469291390373127</v>
      </c>
    </row>
    <row r="92" spans="1:21" ht="12.75">
      <c r="A92" s="36" t="s">
        <v>102</v>
      </c>
      <c r="B92" s="37" t="s">
        <v>29</v>
      </c>
      <c r="C92" s="56">
        <f>((C32+C33)/C79)*100</f>
        <v>13.163241418603933</v>
      </c>
      <c r="D92" s="56">
        <f>((D32+D33)/D79)*100</f>
        <v>24.778325736127208</v>
      </c>
      <c r="E92" s="56">
        <f>((E32+E33)/E79)*100</f>
        <v>18.085388408906233</v>
      </c>
      <c r="F92" s="56">
        <f>((F32+F33)/F79)*100</f>
        <v>18.85881880356469</v>
      </c>
      <c r="G92" s="56">
        <f>((G32+G33)/G79)*100</f>
        <v>10.186984656997131</v>
      </c>
      <c r="H92" s="56">
        <f>((H32+H33)/H79)*100</f>
        <v>0.5567360834456336</v>
      </c>
      <c r="I92" s="56">
        <f>((I32+I33)/I79)*100</f>
        <v>-6.961287456725011</v>
      </c>
      <c r="J92" s="56">
        <f>((J32+J33)/J79)*100</f>
        <v>22.94951280240888</v>
      </c>
      <c r="K92" s="56">
        <f>((K32+K33)/K79)*100</f>
        <v>0.6564709816955258</v>
      </c>
      <c r="L92" s="56">
        <f>((L32+L33)/L79)*100</f>
        <v>17.31007364630478</v>
      </c>
      <c r="M92" s="56">
        <f>((M32+M33)/M79)*100</f>
        <v>4.270182121771775</v>
      </c>
      <c r="N92" s="56">
        <f>((N32+N33)/N79)*100</f>
        <v>16.55727113667444</v>
      </c>
      <c r="O92" s="56">
        <f>((O32+O33)/O79)*100</f>
        <v>26.48812933199961</v>
      </c>
      <c r="P92" s="56">
        <f>((P32+P33)/P79)*100</f>
        <v>29.248939434040643</v>
      </c>
      <c r="Q92" s="56">
        <f>((Q32+Q33)/Q79)*100</f>
        <v>23.52874055108421</v>
      </c>
      <c r="R92" s="56">
        <f>((R32+R33)/R79)*100</f>
        <v>21.04748452622803</v>
      </c>
      <c r="S92" s="56">
        <f>((S32+S33)/S79)*100</f>
        <v>23.411910769843118</v>
      </c>
      <c r="T92" s="56">
        <f>((T32+T33)/T79)*100</f>
        <v>3.751606301886455</v>
      </c>
      <c r="U92" s="56">
        <f>((U32+U33)/U79)*100</f>
        <v>3.409819830347252</v>
      </c>
    </row>
    <row r="93" spans="1:21" ht="12.75">
      <c r="A93" s="36" t="s">
        <v>82</v>
      </c>
      <c r="B93" s="37" t="s">
        <v>29</v>
      </c>
      <c r="C93" s="56">
        <f aca="true" t="shared" si="19" ref="C93:U93">(C51/C60)*100</f>
        <v>137.32564863713662</v>
      </c>
      <c r="D93" s="56">
        <f t="shared" si="19"/>
        <v>124.88138859869859</v>
      </c>
      <c r="E93" s="56">
        <f t="shared" si="19"/>
        <v>101.36865287759784</v>
      </c>
      <c r="F93" s="56">
        <f t="shared" si="19"/>
        <v>111.69488606154098</v>
      </c>
      <c r="G93" s="56">
        <f t="shared" si="19"/>
        <v>114.36923654332828</v>
      </c>
      <c r="H93" s="56">
        <f t="shared" si="19"/>
        <v>128.3711271749622</v>
      </c>
      <c r="I93" s="56">
        <f t="shared" si="19"/>
        <v>77.20936491927606</v>
      </c>
      <c r="J93" s="56">
        <f t="shared" si="19"/>
        <v>431.4463304544434</v>
      </c>
      <c r="K93" s="56">
        <f t="shared" si="19"/>
        <v>119.50903570189651</v>
      </c>
      <c r="L93" s="56">
        <f t="shared" si="19"/>
        <v>191.30357150438107</v>
      </c>
      <c r="M93" s="56">
        <f t="shared" si="19"/>
        <v>113.73978685832742</v>
      </c>
      <c r="N93" s="56">
        <f t="shared" si="19"/>
        <v>143.6187806085072</v>
      </c>
      <c r="O93" s="56">
        <f t="shared" si="19"/>
        <v>186.10972635042432</v>
      </c>
      <c r="P93" s="56">
        <f t="shared" si="19"/>
        <v>212.70649459477346</v>
      </c>
      <c r="Q93" s="56">
        <f t="shared" si="19"/>
        <v>218.21205694169038</v>
      </c>
      <c r="R93" s="56">
        <f t="shared" si="19"/>
        <v>291.5235683166625</v>
      </c>
      <c r="S93" s="56">
        <f t="shared" si="19"/>
        <v>239.1560520427248</v>
      </c>
      <c r="T93" s="56">
        <f t="shared" si="19"/>
        <v>77.04379535849107</v>
      </c>
      <c r="U93" s="56">
        <f t="shared" si="19"/>
        <v>72.81049583520888</v>
      </c>
    </row>
    <row r="94" spans="1:21" ht="12.75">
      <c r="A94" s="36" t="s">
        <v>83</v>
      </c>
      <c r="B94" s="37" t="s">
        <v>29</v>
      </c>
      <c r="C94" s="56">
        <f aca="true" t="shared" si="20" ref="C94:U94">((C51-C47)/C60)*100</f>
        <v>91.68017703346423</v>
      </c>
      <c r="D94" s="56">
        <f t="shared" si="20"/>
        <v>78.00955536526436</v>
      </c>
      <c r="E94" s="56">
        <f t="shared" si="20"/>
        <v>57.02964815562146</v>
      </c>
      <c r="F94" s="56">
        <f t="shared" si="20"/>
        <v>62.326888069777766</v>
      </c>
      <c r="G94" s="56">
        <f t="shared" si="20"/>
        <v>51.12720144180605</v>
      </c>
      <c r="H94" s="56">
        <f t="shared" si="20"/>
        <v>53.716311334453295</v>
      </c>
      <c r="I94" s="56">
        <f t="shared" si="20"/>
        <v>30.819358954832826</v>
      </c>
      <c r="J94" s="56">
        <f t="shared" si="20"/>
        <v>365.94933897948835</v>
      </c>
      <c r="K94" s="56">
        <f t="shared" si="20"/>
        <v>44.739948744831494</v>
      </c>
      <c r="L94" s="56">
        <f t="shared" si="20"/>
        <v>111.78611179577618</v>
      </c>
      <c r="M94" s="56">
        <f t="shared" si="20"/>
        <v>49.273594555302665</v>
      </c>
      <c r="N94" s="56">
        <f t="shared" si="20"/>
        <v>81.1242875633071</v>
      </c>
      <c r="O94" s="56">
        <f t="shared" si="20"/>
        <v>109.03409459163962</v>
      </c>
      <c r="P94" s="56">
        <f t="shared" si="20"/>
        <v>94.76175957003409</v>
      </c>
      <c r="Q94" s="56">
        <f t="shared" si="20"/>
        <v>62.51665595691922</v>
      </c>
      <c r="R94" s="56">
        <f t="shared" si="20"/>
        <v>54.00793247378556</v>
      </c>
      <c r="S94" s="56">
        <f t="shared" si="20"/>
        <v>75.0653595027733</v>
      </c>
      <c r="T94" s="56">
        <f t="shared" si="20"/>
        <v>26.010031800952564</v>
      </c>
      <c r="U94" s="56">
        <f t="shared" si="20"/>
        <v>12.148158327582584</v>
      </c>
    </row>
    <row r="95" spans="1:21" ht="12.75">
      <c r="A95" s="36" t="s">
        <v>84</v>
      </c>
      <c r="B95" s="37" t="s">
        <v>29</v>
      </c>
      <c r="C95" s="56">
        <f aca="true" t="shared" si="21" ref="C95:U95">((C32+C33)/C34)*100</f>
        <v>472.69061784625234</v>
      </c>
      <c r="D95" s="56">
        <f t="shared" si="21"/>
        <v>1045.1032751214552</v>
      </c>
      <c r="E95" s="56">
        <f t="shared" si="21"/>
        <v>749.7549419745668</v>
      </c>
      <c r="F95" s="56">
        <f t="shared" si="21"/>
        <v>649.0066849012741</v>
      </c>
      <c r="G95" s="56">
        <f t="shared" si="21"/>
        <v>275.576294169259</v>
      </c>
      <c r="H95" s="56">
        <f t="shared" si="21"/>
        <v>7.560258509398911</v>
      </c>
      <c r="I95" s="56">
        <f t="shared" si="21"/>
        <v>-106.35152686557059</v>
      </c>
      <c r="J95" s="56">
        <f t="shared" si="21"/>
        <v>197.9247069296543</v>
      </c>
      <c r="K95" s="56">
        <f t="shared" si="21"/>
        <v>11.461247255883698</v>
      </c>
      <c r="L95" s="56">
        <f t="shared" si="21"/>
        <v>302.5338493061291</v>
      </c>
      <c r="M95" s="56">
        <f t="shared" si="21"/>
        <v>63.937453469643955</v>
      </c>
      <c r="N95" s="56">
        <f t="shared" si="21"/>
        <v>383.0498124400244</v>
      </c>
      <c r="O95" s="56">
        <f t="shared" si="21"/>
        <v>482.9519068929506</v>
      </c>
      <c r="P95" s="56">
        <f t="shared" si="21"/>
        <v>522.1286437292565</v>
      </c>
      <c r="Q95" s="56">
        <f t="shared" si="21"/>
        <v>392.21117150456803</v>
      </c>
      <c r="R95" s="56">
        <f t="shared" si="21"/>
        <v>231.87575289595466</v>
      </c>
      <c r="S95" s="56">
        <f t="shared" si="21"/>
        <v>216.8680708394183</v>
      </c>
      <c r="T95" s="56">
        <f t="shared" si="21"/>
        <v>12.791515386406044</v>
      </c>
      <c r="U95" s="56">
        <f t="shared" si="21"/>
        <v>11.436306138654786</v>
      </c>
    </row>
    <row r="96" spans="1:21" ht="12.75">
      <c r="A96" s="36" t="s">
        <v>85</v>
      </c>
      <c r="B96" s="37" t="s">
        <v>29</v>
      </c>
      <c r="C96" s="56">
        <f aca="true" t="shared" si="22" ref="C96:U96">(C54/C62)*100</f>
        <v>39.514073239878726</v>
      </c>
      <c r="D96" s="56">
        <f t="shared" si="22"/>
        <v>35.48654369864826</v>
      </c>
      <c r="E96" s="56">
        <f t="shared" si="22"/>
        <v>25.66947808084221</v>
      </c>
      <c r="F96" s="56">
        <f t="shared" si="22"/>
        <v>35.630595430348535</v>
      </c>
      <c r="G96" s="56">
        <f t="shared" si="22"/>
        <v>33.00455413421564</v>
      </c>
      <c r="H96" s="56">
        <f t="shared" si="22"/>
        <v>35.14238100012189</v>
      </c>
      <c r="I96" s="56">
        <f t="shared" si="22"/>
        <v>20.55638722594612</v>
      </c>
      <c r="J96" s="56">
        <f t="shared" si="22"/>
        <v>78.77186706304111</v>
      </c>
      <c r="K96" s="56">
        <f t="shared" si="22"/>
        <v>35.08270400859979</v>
      </c>
      <c r="L96" s="56">
        <f t="shared" si="22"/>
        <v>33.30205549039875</v>
      </c>
      <c r="M96" s="56">
        <f t="shared" si="22"/>
        <v>27.186874131212292</v>
      </c>
      <c r="N96" s="56">
        <f t="shared" si="22"/>
        <v>30.56899321358425</v>
      </c>
      <c r="O96" s="56">
        <f t="shared" si="22"/>
        <v>42.6768188281488</v>
      </c>
      <c r="P96" s="56">
        <f t="shared" si="22"/>
        <v>27.51272185738869</v>
      </c>
      <c r="Q96" s="56">
        <f t="shared" si="22"/>
        <v>25.669569633618778</v>
      </c>
      <c r="R96" s="56">
        <f t="shared" si="22"/>
        <v>26.057434156238507</v>
      </c>
      <c r="S96" s="56">
        <f t="shared" si="22"/>
        <v>50.146476918557894</v>
      </c>
      <c r="T96" s="56">
        <f t="shared" si="22"/>
        <v>-45.44924116911977</v>
      </c>
      <c r="U96" s="56">
        <f t="shared" si="22"/>
        <v>-22.390942848396502</v>
      </c>
    </row>
    <row r="97" spans="1:21" ht="12.75">
      <c r="A97" s="36" t="s">
        <v>86</v>
      </c>
      <c r="B97" s="37" t="s">
        <v>29</v>
      </c>
      <c r="C97" s="56">
        <f aca="true" t="shared" si="23" ref="C97:U97">(C60/C62)*100</f>
        <v>44.59462791211121</v>
      </c>
      <c r="D97" s="56">
        <f t="shared" si="23"/>
        <v>41.62108040445109</v>
      </c>
      <c r="E97" s="56">
        <f t="shared" si="23"/>
        <v>46.00222248900548</v>
      </c>
      <c r="F97" s="56">
        <f t="shared" si="23"/>
        <v>35.2799611930317</v>
      </c>
      <c r="G97" s="56">
        <f t="shared" si="23"/>
        <v>35.863433260090474</v>
      </c>
      <c r="H97" s="56">
        <f t="shared" si="23"/>
        <v>32.00100811313315</v>
      </c>
      <c r="I97" s="56">
        <f t="shared" si="23"/>
        <v>41.76023820922145</v>
      </c>
      <c r="J97" s="56">
        <f t="shared" si="23"/>
        <v>11.390714386027371</v>
      </c>
      <c r="K97" s="56">
        <f t="shared" si="23"/>
        <v>31.17000058237035</v>
      </c>
      <c r="L97" s="56">
        <f t="shared" si="23"/>
        <v>25.803195868695695</v>
      </c>
      <c r="M97" s="56">
        <f t="shared" si="23"/>
        <v>32.07951945989132</v>
      </c>
      <c r="N97" s="56">
        <f t="shared" si="23"/>
        <v>35.62770811151074</v>
      </c>
      <c r="O97" s="56">
        <f t="shared" si="23"/>
        <v>30.09962607631369</v>
      </c>
      <c r="P97" s="56">
        <f t="shared" si="23"/>
        <v>24.535530801662546</v>
      </c>
      <c r="Q97" s="56">
        <f t="shared" si="23"/>
        <v>21.66978192081901</v>
      </c>
      <c r="R97" s="56">
        <f t="shared" si="23"/>
        <v>17.842306198957267</v>
      </c>
      <c r="S97" s="56">
        <f t="shared" si="23"/>
        <v>18.83506759580501</v>
      </c>
      <c r="T97" s="56">
        <f t="shared" si="23"/>
        <v>66.47257083646686</v>
      </c>
      <c r="U97" s="56">
        <f t="shared" si="23"/>
        <v>56.94622167838157</v>
      </c>
    </row>
    <row r="98" spans="1:21" ht="12.75">
      <c r="A98" s="38" t="s">
        <v>87</v>
      </c>
      <c r="B98" s="39" t="s">
        <v>29</v>
      </c>
      <c r="C98" s="59">
        <f aca="true" t="shared" si="24" ref="C98:U98">((C56+C55)/C62)*100</f>
        <v>15.891298848010063</v>
      </c>
      <c r="D98" s="59">
        <f t="shared" si="24"/>
        <v>22.892375896900646</v>
      </c>
      <c r="E98" s="59">
        <f t="shared" si="24"/>
        <v>28.32829943015231</v>
      </c>
      <c r="F98" s="59">
        <f t="shared" si="24"/>
        <v>29.089443376619766</v>
      </c>
      <c r="G98" s="59">
        <f t="shared" si="24"/>
        <v>31.132012605693888</v>
      </c>
      <c r="H98" s="59">
        <f t="shared" si="24"/>
        <v>32.85661088674496</v>
      </c>
      <c r="I98" s="59">
        <f t="shared" si="24"/>
        <v>37.68337456483243</v>
      </c>
      <c r="J98" s="59">
        <f t="shared" si="24"/>
        <v>9.837418550931513</v>
      </c>
      <c r="K98" s="59">
        <f t="shared" si="24"/>
        <v>33.74729540902985</v>
      </c>
      <c r="L98" s="59">
        <f t="shared" si="24"/>
        <v>40.894748640905554</v>
      </c>
      <c r="M98" s="59">
        <f t="shared" si="24"/>
        <v>40.733606408896385</v>
      </c>
      <c r="N98" s="59">
        <f t="shared" si="24"/>
        <v>33.803298674905</v>
      </c>
      <c r="O98" s="59">
        <f t="shared" si="24"/>
        <v>27.22355509553751</v>
      </c>
      <c r="P98" s="59">
        <f t="shared" si="24"/>
        <v>47.951747340948764</v>
      </c>
      <c r="Q98" s="59">
        <f t="shared" si="24"/>
        <v>52.66064844556222</v>
      </c>
      <c r="R98" s="59">
        <f t="shared" si="24"/>
        <v>56.100259644804225</v>
      </c>
      <c r="S98" s="59">
        <f t="shared" si="24"/>
        <v>31.0184554856371</v>
      </c>
      <c r="T98" s="59">
        <f t="shared" si="24"/>
        <v>78.97667033265292</v>
      </c>
      <c r="U98" s="59">
        <f t="shared" si="24"/>
        <v>65.44472117001493</v>
      </c>
    </row>
    <row r="99" spans="1:12" ht="12.75">
      <c r="A99" s="23"/>
      <c r="B99" s="19"/>
      <c r="L99" s="21"/>
    </row>
    <row r="100" spans="1:12" ht="15">
      <c r="A100" s="18" t="s">
        <v>104</v>
      </c>
      <c r="B100" s="24"/>
      <c r="L100" s="21"/>
    </row>
    <row r="101" spans="1:12" ht="14.25">
      <c r="A101" s="25" t="s">
        <v>30</v>
      </c>
      <c r="B101" s="24"/>
      <c r="L101" s="21"/>
    </row>
    <row r="102" spans="1:21" ht="12.75">
      <c r="A102" s="34"/>
      <c r="B102" s="47"/>
      <c r="C102" s="40">
        <v>2008</v>
      </c>
      <c r="D102" s="40">
        <v>2007</v>
      </c>
      <c r="E102" s="40">
        <v>2006</v>
      </c>
      <c r="F102" s="40">
        <v>2005</v>
      </c>
      <c r="G102" s="40">
        <v>2004</v>
      </c>
      <c r="H102" s="40">
        <v>2003</v>
      </c>
      <c r="I102" s="40">
        <v>2002</v>
      </c>
      <c r="J102" s="40">
        <v>2001</v>
      </c>
      <c r="K102" s="40">
        <v>2000</v>
      </c>
      <c r="L102" s="40">
        <v>1999</v>
      </c>
      <c r="M102" s="40">
        <v>1998</v>
      </c>
      <c r="N102" s="40">
        <v>1997</v>
      </c>
      <c r="O102" s="40">
        <v>1996</v>
      </c>
      <c r="P102" s="40">
        <v>1995</v>
      </c>
      <c r="Q102" s="40">
        <v>1994</v>
      </c>
      <c r="R102" s="40">
        <v>1993</v>
      </c>
      <c r="S102" s="40">
        <v>1992</v>
      </c>
      <c r="T102" s="40">
        <v>1991</v>
      </c>
      <c r="U102" s="40">
        <v>1990</v>
      </c>
    </row>
    <row r="103" spans="1:21" ht="12.75">
      <c r="A103" s="36" t="s">
        <v>110</v>
      </c>
      <c r="B103" s="37" t="s">
        <v>32</v>
      </c>
      <c r="C103" s="58">
        <f>C22/(C69+C70)</f>
        <v>1.050294194220255</v>
      </c>
      <c r="D103" s="58">
        <f>D22/(D69+D70)</f>
        <v>0.8938619926762282</v>
      </c>
      <c r="E103" s="58">
        <f>E22/(E69+E70)</f>
        <v>1.1377435785370993</v>
      </c>
      <c r="F103" s="58">
        <f>F22/(F69+F70)</f>
        <v>0.8212946574379264</v>
      </c>
      <c r="G103" s="58">
        <f>G22/(G69+G70)</f>
        <v>0.9582048498680037</v>
      </c>
      <c r="H103" s="58">
        <f>H22/(H69+H70)</f>
        <v>0.8425317679522369</v>
      </c>
      <c r="I103" s="58">
        <f>I22/(I69+I70)</f>
        <v>1.8689259394381612</v>
      </c>
      <c r="J103" s="58">
        <f>J22/(J69+J70)</f>
        <v>1.0224355512993832</v>
      </c>
      <c r="K103" s="58">
        <f>K22/(K69+K70)</f>
        <v>1.2279954983016506</v>
      </c>
      <c r="L103" s="58">
        <f>L22/(L69+L70)</f>
        <v>1.2417442697384484</v>
      </c>
      <c r="M103" s="58">
        <f>M22/(M69+M70)</f>
        <v>1.5315088624635405</v>
      </c>
      <c r="N103" s="58">
        <f>N22/(N69+N70)</f>
        <v>0.8939145076485632</v>
      </c>
      <c r="O103" s="58">
        <f>O22/(O69+O70)</f>
        <v>1.3509068128569057</v>
      </c>
      <c r="P103" s="58">
        <f>P22/(P69+P70)</f>
        <v>1.3905883253567586</v>
      </c>
      <c r="Q103" s="58">
        <f>Q22/(Q69+Q70)</f>
        <v>1.280042826637691</v>
      </c>
      <c r="R103" s="58">
        <f>R22/(R69+R70)</f>
        <v>1.566159942275001</v>
      </c>
      <c r="S103" s="58">
        <f>S22/(S69+S70)</f>
        <v>1.0808254577132275</v>
      </c>
      <c r="T103" s="58">
        <f>T22/(T69+T70)</f>
        <v>1.3841149016241536</v>
      </c>
      <c r="U103" s="58">
        <f>U22/(U69+U70)</f>
        <v>0.758822337260039</v>
      </c>
    </row>
    <row r="104" spans="1:21" ht="12.75">
      <c r="A104" s="36" t="s">
        <v>111</v>
      </c>
      <c r="B104" s="37" t="s">
        <v>32</v>
      </c>
      <c r="C104" s="58">
        <f>C23/(C69+C70)</f>
        <v>0.7983512106222338</v>
      </c>
      <c r="D104" s="58">
        <f>D23/(D69+D70)</f>
        <v>0.8055203692401587</v>
      </c>
      <c r="E104" s="58">
        <f>E23/(E69+E70)</f>
        <v>0.7354626202332646</v>
      </c>
      <c r="F104" s="58">
        <f>F23/(F69+F70)</f>
        <v>0.5836018234986776</v>
      </c>
      <c r="G104" s="58">
        <f>G23/(G69+G70)</f>
        <v>0.7042355664879093</v>
      </c>
      <c r="H104" s="58">
        <f>H23/(H69+H70)</f>
        <v>1.0805198134135463</v>
      </c>
      <c r="I104" s="58">
        <f>I23/(I69+I70)</f>
        <v>1.0884304998175849</v>
      </c>
      <c r="J104" s="58">
        <f>J23/(J69+J70)</f>
        <v>1.1564230109152607</v>
      </c>
      <c r="K104" s="58">
        <f>K23/(K69+K70)</f>
        <v>0.9568222993384301</v>
      </c>
      <c r="L104" s="58">
        <f>L23/(L69+L70)</f>
        <v>1.2324636082019869</v>
      </c>
      <c r="M104" s="58">
        <f>M23/(M69+M70)</f>
        <v>1.2489185550818938</v>
      </c>
      <c r="N104" s="58">
        <f>N23/(N69+N70)</f>
        <v>1.0119454195987483</v>
      </c>
      <c r="O104" s="58">
        <f>O23/(O69+O70)</f>
        <v>1.1572341789206544</v>
      </c>
      <c r="P104" s="58">
        <f>P23/(P69+P70)</f>
        <v>1.1259437579714484</v>
      </c>
      <c r="Q104" s="58">
        <f>Q23/(Q69+Q70)</f>
        <v>1.582497994988965</v>
      </c>
      <c r="R104" s="58">
        <f>R23/(R69+R70)</f>
        <v>1.3405236831484584</v>
      </c>
      <c r="S104" s="58">
        <f>S23/(S69+S70)</f>
        <v>1.180269344987543</v>
      </c>
      <c r="T104" s="58">
        <f>T23/(T69+T70)</f>
        <v>1.3106471032989022</v>
      </c>
      <c r="U104" s="58">
        <f>U23/(U69+U70)</f>
        <v>0.6294625061571478</v>
      </c>
    </row>
    <row r="105" spans="1:21" ht="12.75">
      <c r="A105" s="36" t="s">
        <v>112</v>
      </c>
      <c r="B105" s="37" t="s">
        <v>32</v>
      </c>
      <c r="C105" s="58">
        <f>C24/(C69+C70)</f>
        <v>0.08425761520437386</v>
      </c>
      <c r="D105" s="58">
        <f>D24/(D69+D70)</f>
        <v>0.1247108635947513</v>
      </c>
      <c r="E105" s="58">
        <f>E24/(E69+E70)</f>
        <v>0.10668786074968581</v>
      </c>
      <c r="F105" s="58">
        <f>F24/(F69+F70)</f>
        <v>0.10808446588879396</v>
      </c>
      <c r="G105" s="58">
        <f>G24/(G69+G70)</f>
        <v>0.1276213329133333</v>
      </c>
      <c r="H105" s="58">
        <f>H24/(H69+H70)</f>
        <v>0.2164117288320455</v>
      </c>
      <c r="I105" s="58">
        <f>I24/(I69+I70)</f>
        <v>0.22853848960233492</v>
      </c>
      <c r="J105" s="58">
        <f>J24/(J69+J70)</f>
        <v>0.1936492673933098</v>
      </c>
      <c r="K105" s="58">
        <f>K24/(K69+K70)</f>
        <v>0.17855851697226063</v>
      </c>
      <c r="L105" s="58">
        <f>L24/(L69+L70)</f>
        <v>0.23637837535049533</v>
      </c>
      <c r="M105" s="58">
        <f>M24/(M69+M70)</f>
        <v>0.2585001121830828</v>
      </c>
      <c r="N105" s="58">
        <f>N24/(N69+N70)</f>
        <v>0.16206270286298244</v>
      </c>
      <c r="O105" s="58">
        <f>O24/(O69+O70)</f>
        <v>0.24238004692012466</v>
      </c>
      <c r="P105" s="58">
        <f>P24/(P69+P70)</f>
        <v>0.2782122630096088</v>
      </c>
      <c r="Q105" s="58">
        <f>Q24/(Q69+Q70)</f>
        <v>0.3533137906947587</v>
      </c>
      <c r="R105" s="58">
        <f>R24/(R69+R70)</f>
        <v>0.44676703315518485</v>
      </c>
      <c r="S105" s="58">
        <f>S24/(S69+S70)</f>
        <v>0.3257834747406719</v>
      </c>
      <c r="T105" s="58">
        <f>T24/(T69+T70)</f>
        <v>0.2104606411342357</v>
      </c>
      <c r="U105" s="58">
        <f>U24/(U69+U70)</f>
        <v>0.23188590586912083</v>
      </c>
    </row>
    <row r="106" spans="1:21" ht="14.25">
      <c r="A106" s="36" t="s">
        <v>113</v>
      </c>
      <c r="B106" s="37" t="s">
        <v>32</v>
      </c>
      <c r="C106" s="58">
        <f>C25/(C69+C70)</f>
        <v>1.3648970320229108</v>
      </c>
      <c r="D106" s="58">
        <f>D25/(D69+D70)</f>
        <v>0.7827034635337199</v>
      </c>
      <c r="E106" s="58">
        <f>E25/(E69+E70)</f>
        <v>0.5640609619259873</v>
      </c>
      <c r="F106" s="58">
        <f>F25/(F69+F70)</f>
        <v>0.5330952459056141</v>
      </c>
      <c r="G106" s="58">
        <f>G25/(G69+G70)</f>
        <v>0.4706218728398436</v>
      </c>
      <c r="H106" s="58">
        <f>H25/(H69+H70)</f>
        <v>0.6511370058258807</v>
      </c>
      <c r="I106" s="58">
        <f>I25/(I69+I70)</f>
        <v>0.5898898212331266</v>
      </c>
      <c r="J106" s="58">
        <f>J25/(J69+J70)</f>
        <v>0.5401251956588776</v>
      </c>
      <c r="K106" s="58">
        <f>K25/(K69+K70)</f>
        <v>0.4954298774696534</v>
      </c>
      <c r="L106" s="58">
        <f>L25/(L69+L70)</f>
        <v>0.6406182457319631</v>
      </c>
      <c r="M106" s="58">
        <f>M25/(M69+M70)</f>
        <v>0.6071124074489567</v>
      </c>
      <c r="N106" s="58">
        <f>N25/(N69+N70)</f>
        <v>0.496716598096993</v>
      </c>
      <c r="O106" s="58"/>
      <c r="P106" s="58"/>
      <c r="Q106" s="58"/>
      <c r="R106" s="58"/>
      <c r="S106" s="58"/>
      <c r="T106" s="58"/>
      <c r="U106" s="58"/>
    </row>
    <row r="107" spans="1:21" ht="12.75">
      <c r="A107" s="36" t="s">
        <v>114</v>
      </c>
      <c r="B107" s="37" t="s">
        <v>32</v>
      </c>
      <c r="C107" s="58">
        <f>C27/(C69+C70)</f>
        <v>1.0781371387659464</v>
      </c>
      <c r="D107" s="58">
        <f>D27/(D69+D70)</f>
        <v>1.0936016936222155</v>
      </c>
      <c r="E107" s="58">
        <f>E27/(E69+E70)</f>
        <v>0.9189366238045275</v>
      </c>
      <c r="F107" s="58">
        <f>F27/(F69+F70)</f>
        <v>0.7269325468080928</v>
      </c>
      <c r="G107" s="58">
        <f>G27/(G69+G70)</f>
        <v>0.8241558694232257</v>
      </c>
      <c r="H107" s="58">
        <f>H27/(H69+H70)</f>
        <v>1.2117307244030686</v>
      </c>
      <c r="I107" s="58">
        <f>I27/(I69+I70)</f>
        <v>1.5906253192265596</v>
      </c>
      <c r="J107" s="58">
        <f>J27/(J69+J70)</f>
        <v>1.7434588456028635</v>
      </c>
      <c r="K107" s="58">
        <f>K27/(K69+K70)</f>
        <v>1.092294007471512</v>
      </c>
      <c r="L107" s="58">
        <f>L27/(L69+L70)</f>
        <v>1.7310468302963238</v>
      </c>
      <c r="M107" s="58">
        <f>M27/(M69+M70)</f>
        <v>1.8233621269912497</v>
      </c>
      <c r="N107" s="58">
        <f>N27/(N69+N70)</f>
        <v>0.9467412196400489</v>
      </c>
      <c r="O107" s="58">
        <f>O27/(O69+O70)</f>
        <v>1.420920103339976</v>
      </c>
      <c r="P107" s="58">
        <f>P27/(P69+P70)</f>
        <v>1.3284188884195447</v>
      </c>
      <c r="Q107" s="58">
        <f>Q27/(Q69+Q70)</f>
        <v>1.8294337610026847</v>
      </c>
      <c r="R107" s="58">
        <f>R27/(R69+R70)</f>
        <v>1.7217728423447112</v>
      </c>
      <c r="S107" s="58">
        <f>S27/(S69+S70)</f>
        <v>1.2508339250724119</v>
      </c>
      <c r="T107" s="58">
        <f>T27/(T69+T70)</f>
        <v>1.8793623903539938</v>
      </c>
      <c r="U107" s="58">
        <f>U27/(U69+U70)</f>
        <v>1.0231897985287268</v>
      </c>
    </row>
    <row r="108" spans="1:21" ht="12.75">
      <c r="A108" s="36" t="s">
        <v>115</v>
      </c>
      <c r="B108" s="37" t="s">
        <v>32</v>
      </c>
      <c r="C108" s="58">
        <f>C28/(C69+C70)</f>
        <v>0.3429475397032023</v>
      </c>
      <c r="D108" s="58">
        <f>D28/(D69+D70)</f>
        <v>0.3845952090326518</v>
      </c>
      <c r="E108" s="58">
        <f>E28/(E69+E70)</f>
        <v>0.3853177091830549</v>
      </c>
      <c r="F108" s="58">
        <f>F28/(F69+F70)</f>
        <v>0.34772839967500685</v>
      </c>
      <c r="G108" s="58">
        <f>G28/(G69+G70)</f>
        <v>0.3767420865251534</v>
      </c>
      <c r="H108" s="58">
        <f>H28/(H69+H70)</f>
        <v>0.7326064386605206</v>
      </c>
      <c r="I108" s="58">
        <f>I28/(I69+I70)</f>
        <v>0.7895242612185334</v>
      </c>
      <c r="J108" s="58">
        <f>J28/(J69+J70)</f>
        <v>0.804696984088363</v>
      </c>
      <c r="K108" s="58">
        <f>K28/(K69+K70)</f>
        <v>0.5384554109229502</v>
      </c>
      <c r="L108" s="58">
        <f>L28/(L69+L70)</f>
        <v>0.6198363703428909</v>
      </c>
      <c r="M108" s="58">
        <f>M28/(M69+M70)</f>
        <v>0.5966277765312991</v>
      </c>
      <c r="N108" s="58">
        <f>N28/(N69+N70)</f>
        <v>0.4804610847245829</v>
      </c>
      <c r="O108" s="58">
        <f>O28/(O69+O70)</f>
        <v>0.5886344295063948</v>
      </c>
      <c r="P108" s="58">
        <f>P28/(P69+P70)</f>
        <v>0.5345726756862793</v>
      </c>
      <c r="Q108" s="58">
        <f>Q28/(Q69+Q70)</f>
        <v>0.895498625846035</v>
      </c>
      <c r="R108" s="58">
        <f>R28/(R69+R70)</f>
        <v>0.9868944684285836</v>
      </c>
      <c r="S108" s="58">
        <f>S28/(S69+S70)</f>
        <v>0.8841801912598308</v>
      </c>
      <c r="T108" s="58">
        <f>T28/(T69+T70)</f>
        <v>0.6774090854826699</v>
      </c>
      <c r="U108" s="58">
        <f>U28/(U69+U70)</f>
        <v>0.6375932967282225</v>
      </c>
    </row>
    <row r="109" spans="1:21" ht="12.75">
      <c r="A109" s="36" t="s">
        <v>116</v>
      </c>
      <c r="B109" s="37" t="s">
        <v>32</v>
      </c>
      <c r="C109" s="58">
        <f>C29/(C69+C70)</f>
        <v>0.19632101015360584</v>
      </c>
      <c r="D109" s="58">
        <f>D29/(D69+D70)</f>
        <v>0.17866814159292035</v>
      </c>
      <c r="E109" s="58">
        <f>E29/(E69+E70)</f>
        <v>0.22875590034190926</v>
      </c>
      <c r="F109" s="58">
        <f>F29/(F69+F70)</f>
        <v>0.1709190089135407</v>
      </c>
      <c r="G109" s="58">
        <f>G29/(G69+G70)</f>
        <v>0.1661908210434427</v>
      </c>
      <c r="H109" s="58">
        <f>H29/(H69+H70)</f>
        <v>0.26199088055697245</v>
      </c>
      <c r="I109" s="58">
        <f>I29/(I69+I70)</f>
        <v>0.25382852973367387</v>
      </c>
      <c r="J109" s="58">
        <f>J29/(J69+J70)</f>
        <v>0.19680388051894654</v>
      </c>
      <c r="K109" s="58">
        <f>K29/(K69+K70)</f>
        <v>0.17208681496671727</v>
      </c>
      <c r="L109" s="58">
        <f>L29/(L69+L70)</f>
        <v>0.22265872298689124</v>
      </c>
      <c r="M109" s="58">
        <f>M29/(M69+M70)</f>
        <v>0.19336212699124972</v>
      </c>
      <c r="N109" s="58">
        <f>N29/(N69+N70)</f>
        <v>0.19121460984120428</v>
      </c>
      <c r="O109" s="58">
        <f>O29/(O69+O70)</f>
        <v>0.2076207903955327</v>
      </c>
      <c r="P109" s="58">
        <f>P29/(P69+P70)</f>
        <v>0.2414585033567231</v>
      </c>
      <c r="Q109" s="58">
        <f>Q29/(Q69+Q70)</f>
        <v>0.2543806754747846</v>
      </c>
      <c r="R109" s="58">
        <f>R29/(R69+R70)</f>
        <v>0.29491604192400356</v>
      </c>
      <c r="S109" s="58">
        <f>S29/(S69+S70)</f>
        <v>0.16074805580160514</v>
      </c>
      <c r="T109" s="58">
        <f>T29/(T69+T70)</f>
        <v>0.2847754779514175</v>
      </c>
      <c r="U109" s="58">
        <f>U29/(U69+U70)</f>
        <v>0.19434978505346484</v>
      </c>
    </row>
    <row r="110" spans="1:21" ht="12.75">
      <c r="A110" s="36" t="s">
        <v>117</v>
      </c>
      <c r="B110" s="37" t="s">
        <v>32</v>
      </c>
      <c r="C110" s="58">
        <f>C30/(C69+C70)</f>
        <v>1.309764579536579</v>
      </c>
      <c r="D110" s="58">
        <f>D30/(D69+D70)</f>
        <v>1.092132209337809</v>
      </c>
      <c r="E110" s="58">
        <f>E30/(E69+E70)</f>
        <v>0.8462720516002081</v>
      </c>
      <c r="F110" s="58">
        <f>F30/(F69+F70)</f>
        <v>0.858863313190034</v>
      </c>
      <c r="G110" s="58">
        <f>G30/(G69+G70)</f>
        <v>0.8245676341593848</v>
      </c>
      <c r="H110" s="58">
        <f>H30/(H69+H70)</f>
        <v>1.1858166081899515</v>
      </c>
      <c r="I110" s="58">
        <f>I30/(I69+I70)</f>
        <v>1.7985735133163079</v>
      </c>
      <c r="J110" s="58">
        <f>J30/(J69+J70)</f>
        <v>2.3420474994047287</v>
      </c>
      <c r="K110" s="58">
        <f>K30/(K69+K70)</f>
        <v>1.6891070746518027</v>
      </c>
      <c r="L110" s="58">
        <f>L30/(L69+L70)</f>
        <v>1.489539306735323</v>
      </c>
      <c r="M110" s="58">
        <f>M30/(M69+M70)</f>
        <v>1.3835696656944132</v>
      </c>
      <c r="N110" s="58">
        <f>N30/(N69+N70)</f>
        <v>1.0159642908201356</v>
      </c>
      <c r="O110" s="58">
        <f>O30/(O69+O70)</f>
        <v>2.1082527353580134</v>
      </c>
      <c r="P110" s="58">
        <f>P30/(P69+P70)</f>
        <v>1.759205869446643</v>
      </c>
      <c r="Q110" s="58">
        <f>Q30/(Q69+Q70)</f>
        <v>2.572217213840646</v>
      </c>
      <c r="R110" s="58">
        <f>R30/(R69+R70)</f>
        <v>2.23859014027664</v>
      </c>
      <c r="S110" s="58">
        <f>S30/(S69+S70)</f>
        <v>2.1363440041580346</v>
      </c>
      <c r="T110" s="58">
        <f>T30/(T69+T70)</f>
        <v>2.1700159743500826</v>
      </c>
      <c r="U110" s="58">
        <f>U30/(U69+U70)</f>
        <v>1.2688811371832676</v>
      </c>
    </row>
    <row r="111" spans="1:21" ht="12.75">
      <c r="A111" s="36" t="s">
        <v>118</v>
      </c>
      <c r="B111" s="37" t="s">
        <v>32</v>
      </c>
      <c r="C111" s="58">
        <f>(C34-C33)/(C69+C70)</f>
        <v>0.10620574069252799</v>
      </c>
      <c r="D111" s="58">
        <f>(D34-D33)/(D69+D70)</f>
        <v>0.12292485505035093</v>
      </c>
      <c r="E111" s="58">
        <f>(E34-E33)/(E69+E70)</f>
        <v>0.12066408126793303</v>
      </c>
      <c r="F111" s="58">
        <f>(F34-F33)/(F69+F70)</f>
        <v>0.05765965953688002</v>
      </c>
      <c r="G111" s="58">
        <f>(G34-G33)/(G69+G70)</f>
        <v>0.15324184950307718</v>
      </c>
      <c r="H111" s="58">
        <f>(H34-H33)/(H69+H70)</f>
        <v>0.31697074845321277</v>
      </c>
      <c r="I111" s="58">
        <f>(I34-I33)/(I69+I70)</f>
        <v>0.4490280919372492</v>
      </c>
      <c r="J111" s="58">
        <f>(J34-J33)/(J69+J70)</f>
        <v>-0.8881585881073232</v>
      </c>
      <c r="K111" s="58">
        <f>(K34-K33)/(K69+K70)</f>
        <v>0.26331565198031837</v>
      </c>
      <c r="L111" s="58">
        <f>(L34-L33)/(L69+L70)</f>
        <v>0.3197362816687646</v>
      </c>
      <c r="M111" s="58">
        <f>(M34-M33)/(M69+M70)</f>
        <v>0.24066075835763967</v>
      </c>
      <c r="N111" s="58">
        <f>(N34-N33)/(N69+N70)</f>
        <v>0.19275438289941174</v>
      </c>
      <c r="O111" s="58">
        <f>(O34-O33)/(O69+O70)</f>
        <v>-0.11785598475172068</v>
      </c>
      <c r="P111" s="58">
        <f>(P34-P33)/(P69+P70)</f>
        <v>0.36885814000221456</v>
      </c>
      <c r="Q111" s="58">
        <f>(Q34-Q33)/(Q69+Q70)</f>
        <v>0.5855070041055461</v>
      </c>
      <c r="R111" s="58">
        <f>(R34-R33)/(R69+R70)</f>
        <v>0.8479484388567515</v>
      </c>
      <c r="S111" s="58">
        <f>(S34-S33)/(S69+S70)</f>
        <v>0.8047993089463629</v>
      </c>
      <c r="T111" s="58">
        <f>(T34-T33)/(T69+T70)</f>
        <v>2.157759497916513</v>
      </c>
      <c r="U111" s="58">
        <f>(U34-U33)/(U69+U70)</f>
        <v>1.4139603177692268</v>
      </c>
    </row>
    <row r="112" spans="1:21" ht="12.75">
      <c r="A112" s="49" t="s">
        <v>106</v>
      </c>
      <c r="B112" s="39" t="s">
        <v>32</v>
      </c>
      <c r="C112" s="60">
        <f aca="true" t="shared" si="25" ref="C112:U112">SUM(C103:C111)</f>
        <v>6.331176060921636</v>
      </c>
      <c r="D112" s="60">
        <f t="shared" si="25"/>
        <v>5.478718797680806</v>
      </c>
      <c r="E112" s="60">
        <f t="shared" si="25"/>
        <v>5.043901387643671</v>
      </c>
      <c r="F112" s="60">
        <f t="shared" si="25"/>
        <v>4.208179120854567</v>
      </c>
      <c r="G112" s="60">
        <f t="shared" si="25"/>
        <v>4.605581882763373</v>
      </c>
      <c r="H112" s="60">
        <f t="shared" si="25"/>
        <v>6.499715716287435</v>
      </c>
      <c r="I112" s="60">
        <f t="shared" si="25"/>
        <v>8.657364465523532</v>
      </c>
      <c r="J112" s="60">
        <f t="shared" si="25"/>
        <v>7.1114816467744095</v>
      </c>
      <c r="K112" s="60">
        <f t="shared" si="25"/>
        <v>6.614065152075296</v>
      </c>
      <c r="L112" s="60">
        <f t="shared" si="25"/>
        <v>7.734022011053087</v>
      </c>
      <c r="M112" s="60">
        <f t="shared" si="25"/>
        <v>7.883622391743325</v>
      </c>
      <c r="N112" s="60">
        <f t="shared" si="25"/>
        <v>5.391774816132671</v>
      </c>
      <c r="O112" s="60">
        <f t="shared" si="25"/>
        <v>6.95809311254588</v>
      </c>
      <c r="P112" s="60">
        <f t="shared" si="25"/>
        <v>7.02725842324922</v>
      </c>
      <c r="Q112" s="60">
        <f t="shared" si="25"/>
        <v>9.352891892591112</v>
      </c>
      <c r="R112" s="60">
        <f t="shared" si="25"/>
        <v>9.443572590409335</v>
      </c>
      <c r="S112" s="60">
        <f t="shared" si="25"/>
        <v>7.823783762679687</v>
      </c>
      <c r="T112" s="60">
        <f t="shared" si="25"/>
        <v>10.074545072111968</v>
      </c>
      <c r="U112" s="60">
        <f t="shared" si="25"/>
        <v>6.158145084549217</v>
      </c>
    </row>
    <row r="113" ht="12.75">
      <c r="A113" s="28" t="s">
        <v>51</v>
      </c>
    </row>
  </sheetData>
  <sheetProtection/>
  <printOptions/>
  <pageMargins left="0.787401575" right="0.787401575" top="0.78" bottom="0.8" header="0.5" footer="0.5"/>
  <pageSetup horizontalDpi="600" verticalDpi="600" orientation="portrait" paperSize="9" r:id="rId1"/>
  <ignoredErrors>
    <ignoredError sqref="C21:V21 C45:V45 C60:U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2006-02-06T09:46:14Z</cp:lastPrinted>
  <dcterms:created xsi:type="dcterms:W3CDTF">2006-02-03T06:37:23Z</dcterms:created>
  <dcterms:modified xsi:type="dcterms:W3CDTF">2009-12-03T06:40:58Z</dcterms:modified>
  <cp:category/>
  <cp:version/>
  <cp:contentType/>
  <cp:contentStatus/>
</cp:coreProperties>
</file>