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Trøndelag" sheetId="2" r:id="rId2"/>
  </sheets>
  <definedNames/>
  <calcPr fullCalcOnLoad="1"/>
</workbook>
</file>

<file path=xl/sharedStrings.xml><?xml version="1.0" encoding="utf-8"?>
<sst xmlns="http://schemas.openxmlformats.org/spreadsheetml/2006/main" count="209" uniqueCount="124">
  <si>
    <t>LØNNSOMHETSUNDERSØKELSE FOR SETTEFISKPRODUKSJON</t>
  </si>
  <si>
    <t>GJENNOMSNITTSRESULTATER FOR TRØNDELAG</t>
  </si>
  <si>
    <t>UTVALGET</t>
  </si>
  <si>
    <r>
      <t xml:space="preserve">2004 </t>
    </r>
    <r>
      <rPr>
        <b/>
        <vertAlign val="superscript"/>
        <sz val="10"/>
        <rFont val="Arial"/>
        <family val="2"/>
      </rPr>
      <t>6)</t>
    </r>
  </si>
  <si>
    <t>Antall selskaper i undersøkelsen</t>
  </si>
  <si>
    <t>stk</t>
  </si>
  <si>
    <t>%</t>
  </si>
  <si>
    <t>6) Lav representativitet. Ikke beregnet resultat.</t>
  </si>
  <si>
    <t>RESULTATREGNSKAP.</t>
  </si>
  <si>
    <t>GJENNOMSNITTSTALL FOR TRØNDELAG</t>
  </si>
  <si>
    <t xml:space="preserve">   Salgsinntekt av smolt</t>
  </si>
  <si>
    <t>kr</t>
  </si>
  <si>
    <r>
      <t xml:space="preserve">   Salgsinntekt av yngel </t>
    </r>
    <r>
      <rPr>
        <vertAlign val="superscript"/>
        <sz val="10"/>
        <color indexed="8"/>
        <rFont val="Arial"/>
        <family val="2"/>
      </rPr>
      <t>1)</t>
    </r>
  </si>
  <si>
    <r>
      <t xml:space="preserve">   Salgsinntekt av rogn </t>
    </r>
    <r>
      <rPr>
        <vertAlign val="superscript"/>
        <sz val="10"/>
        <color indexed="8"/>
        <rFont val="Arial"/>
        <family val="2"/>
      </rPr>
      <t xml:space="preserve"> 1)</t>
    </r>
  </si>
  <si>
    <t xml:space="preserve">   Forsikringsutbetalinger</t>
  </si>
  <si>
    <t xml:space="preserve">   Annen driftsinntekt</t>
  </si>
  <si>
    <t>SUM DRIFTSINNTEKT</t>
  </si>
  <si>
    <t xml:space="preserve">   Rogn/yngelkostnad</t>
  </si>
  <si>
    <t xml:space="preserve">   Fôrkostnad</t>
  </si>
  <si>
    <t xml:space="preserve">   Forsikringskostnad</t>
  </si>
  <si>
    <r>
      <t xml:space="preserve">   Vaksinasjonskostnad </t>
    </r>
    <r>
      <rPr>
        <vertAlign val="superscript"/>
        <sz val="10"/>
        <color indexed="8"/>
        <rFont val="Arial"/>
        <family val="2"/>
      </rPr>
      <t>2)</t>
    </r>
  </si>
  <si>
    <t xml:space="preserve">   Lønnskostnad inkl. kalk. eierlønn</t>
  </si>
  <si>
    <t xml:space="preserve">   Elektrisitetskostnad</t>
  </si>
  <si>
    <t xml:space="preserve">   Annen driftskostnad</t>
  </si>
  <si>
    <t>SUM DRIFTSKOSTNAD</t>
  </si>
  <si>
    <t>DRIFTSRESULTAT</t>
  </si>
  <si>
    <t xml:space="preserve">   Finansinntekter</t>
  </si>
  <si>
    <t xml:space="preserve">   Finanskostnader</t>
  </si>
  <si>
    <t>ORD.RESULTAT FØR SKATTEKOSTNAD</t>
  </si>
  <si>
    <t>1) Før 1994 var salgsinntekter av rogn og yngel ikke spesifisert, men inngikk i posten salgsinntekt av smolt.</t>
  </si>
  <si>
    <t>2) Før 1997 var vaksinasjonskostnad ikke spesifisert, men inngikk i posten annen driftskostnad.</t>
  </si>
  <si>
    <t>BALANSEREGNSKAP</t>
  </si>
  <si>
    <t>Eiendeler:</t>
  </si>
  <si>
    <t xml:space="preserve">   Finansielle anleggsmidler</t>
  </si>
  <si>
    <t>SUM ANLEGGSMIDLER</t>
  </si>
  <si>
    <t xml:space="preserve">   Fordringer og investeringer</t>
  </si>
  <si>
    <t xml:space="preserve">   Kontanter og bankinnskudd</t>
  </si>
  <si>
    <t xml:space="preserve">SUM OMLØPSMIDLER </t>
  </si>
  <si>
    <t>SUM EIENDELER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</si>
  <si>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4)</t>
    </r>
  </si>
  <si>
    <t>Sum langsiktig gjeld</t>
  </si>
  <si>
    <t xml:space="preserve">   Gjeld til kredittinstitusjoner</t>
  </si>
  <si>
    <t xml:space="preserve">   Leverandørgjeld</t>
  </si>
  <si>
    <t xml:space="preserve">  Annen kortsiktig gjeld</t>
  </si>
  <si>
    <t>Sum kortsiktig gjeld</t>
  </si>
  <si>
    <t>SUM GJELD:</t>
  </si>
  <si>
    <t>SUM GJELD OG EGENKAPITAL:</t>
  </si>
  <si>
    <t>3) Før 1999 var beholdning av vaksine ikke spesifisert.</t>
  </si>
  <si>
    <t>4) Før 1992 er betingende skattfrie avsetninger ført på denne posten.</t>
  </si>
  <si>
    <t>Salg av smolt</t>
  </si>
  <si>
    <r>
      <t xml:space="preserve">Salg av yngel </t>
    </r>
    <r>
      <rPr>
        <vertAlign val="superscript"/>
        <sz val="10"/>
        <color indexed="8"/>
        <rFont val="Arial"/>
        <family val="2"/>
      </rPr>
      <t>5)</t>
    </r>
  </si>
  <si>
    <r>
      <t xml:space="preserve">Salg av rogn </t>
    </r>
    <r>
      <rPr>
        <vertAlign val="superscript"/>
        <sz val="10"/>
        <color indexed="8"/>
        <rFont val="Arial"/>
        <family val="2"/>
      </rPr>
      <t>5)</t>
    </r>
  </si>
  <si>
    <t>Utnyttelsesgrad</t>
  </si>
  <si>
    <t>Antall årsverk</t>
  </si>
  <si>
    <t>Produksjonsverdi</t>
  </si>
  <si>
    <t>Kalk. rente på egenkapitalen</t>
  </si>
  <si>
    <t>Kalk. avskrivninger (Blandet prinsipp)</t>
  </si>
  <si>
    <t>Lønnsevne</t>
  </si>
  <si>
    <t xml:space="preserve">5) Før 1994 var salg av rogn og yngel ikke spesifisert. 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</si>
  <si>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</si>
  <si>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</si>
  <si>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</si>
  <si>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</si>
  <si>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</si>
  <si>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</si>
  <si>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</si>
  <si>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</si>
  <si>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FORKLARING</t>
  </si>
  <si>
    <t>Kilde: Fiskeridirektoratet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</si>
  <si>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</si>
  <si>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</si>
  <si>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</si>
  <si>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</si>
  <si>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</si>
  <si>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</si>
  <si>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</si>
  <si>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 mulig</t>
  </si>
  <si>
    <t>for perioden, har vi valgt å foreta en ny gjennomsnittsberegning for alle undersøkelsesårene slik</t>
  </si>
  <si>
    <t>at de nyeste definisjonene er gjeldende.</t>
  </si>
  <si>
    <t>USIKKERHET</t>
  </si>
  <si>
    <t>Utvalget i lønnsomhetsundersøkelsen består av selskaper med forskjellige produksjonsformer.</t>
  </si>
  <si>
    <t>Med det menes at utvalget består av selskaper som kun selger smolt, og selskaper som selger</t>
  </si>
  <si>
    <t>yngel i tillegg til smolten.</t>
  </si>
  <si>
    <t>Yngelen blir solgt til andre selskaper med settefiskproduksjon. Kostnadene i forbindelse med</t>
  </si>
  <si>
    <t>yngelproduksjon er, som følge av kortere produksjonstid, lavere enn kostnadene ved</t>
  </si>
  <si>
    <t>smoltproduksjon.</t>
  </si>
  <si>
    <t>Det har ved gjennomføring av undersøkelsen vært umulig å skille ut kostnader knyttet direkte</t>
  </si>
  <si>
    <t>til produksjon av yngel fra de samlede kostnader.</t>
  </si>
  <si>
    <t xml:space="preserve">Endringer fra år til år kan derfor skyldes utvalgets sammensetning i det enkelte </t>
  </si>
  <si>
    <t>undersøkelsesår, dvs. forholdet mellom de rene smoltprodusenter og selskaper som</t>
  </si>
  <si>
    <t>produserer både smolt og yngel.</t>
  </si>
  <si>
    <t xml:space="preserve">Dette medfører at vedlagte resultater ikke her helt identisk med resultater offentliggjort i </t>
  </si>
  <si>
    <t>tidligere undersøkelser (rapporter).</t>
  </si>
  <si>
    <t xml:space="preserve">   Beholdningsendring rogn og yngel (+/-) (beregnet)</t>
  </si>
  <si>
    <t xml:space="preserve">   Historiske avskrivninger (beregnet)</t>
  </si>
  <si>
    <t xml:space="preserve">   Varige driftsmidler (beregnet)</t>
  </si>
  <si>
    <t xml:space="preserve">   Beholdningsverdi fôrlager per 31.12.</t>
  </si>
  <si>
    <t xml:space="preserve">   Beholdningsverdi rogn/yngel per 31.12. (beregnet)</t>
  </si>
  <si>
    <r>
      <t xml:space="preserve">   Beholdningsverdi vaksine per 31.12. </t>
    </r>
    <r>
      <rPr>
        <vertAlign val="superscript"/>
        <sz val="10"/>
        <color indexed="8"/>
        <rFont val="Arial"/>
        <family val="2"/>
      </rPr>
      <t>3)</t>
    </r>
  </si>
  <si>
    <t>SUM EGENKAPITAL (beregnet)</t>
  </si>
  <si>
    <t>SALG OG ANDRE BEREGNEDE LØNNSOMHETSMÅL</t>
  </si>
  <si>
    <t>Salg av fisk per årsverk</t>
  </si>
  <si>
    <t>Produksjonsverdi per årsverk</t>
  </si>
  <si>
    <t>Lønnsevne per årsverk</t>
  </si>
  <si>
    <t>Salgspris per stk solgt smolt</t>
  </si>
  <si>
    <t>Salgspris per stk solgt yngel</t>
  </si>
  <si>
    <t>BEREGNEDE NØKKELTALL</t>
  </si>
  <si>
    <t>Overskuddsgrad</t>
  </si>
  <si>
    <t>BEREGNEDE KOSTNADER PER STK SOLGT FISK</t>
  </si>
  <si>
    <t>PRODUKSJONSKOSTNAD PER STK</t>
  </si>
  <si>
    <t>Antall tillatelser i undersøkelsen</t>
  </si>
  <si>
    <t>Tillatelse</t>
  </si>
  <si>
    <t>Rogn og yngelkostnad per stk</t>
  </si>
  <si>
    <t>Fôrkostnad per stk</t>
  </si>
  <si>
    <t>Forsikringskostnad per stk</t>
  </si>
  <si>
    <r>
      <t xml:space="preserve">Vaksinasjonskostnad per stk </t>
    </r>
    <r>
      <rPr>
        <vertAlign val="superscript"/>
        <sz val="10"/>
        <color indexed="8"/>
        <rFont val="Arial"/>
        <family val="2"/>
      </rPr>
      <t>2)</t>
    </r>
  </si>
  <si>
    <t>Lønnskostnad per stk</t>
  </si>
  <si>
    <t>Historiske avskrivninger per stk</t>
  </si>
  <si>
    <t>Elektrisitetskostnad per stk</t>
  </si>
  <si>
    <t>Annen driftskostnad per stk</t>
  </si>
  <si>
    <t>Netto rentekostnad per stk</t>
  </si>
  <si>
    <t>Oppdatet: 3. desember 2009</t>
  </si>
  <si>
    <t xml:space="preserve">   Netto finanskostnad</t>
  </si>
  <si>
    <t>Salgspris per stk solgt yngel og smolt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</si>
</sst>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</numFmts>
  <fonts count="5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8" fillId="33" borderId="11" xfId="0" applyFont="1" applyFill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1" fontId="5" fillId="33" borderId="16" xfId="0" applyNumberFormat="1" applyFont="1" applyFill="1" applyBorder="1" applyAlignment="1">
      <alignment horizontal="right"/>
    </xf>
    <xf numFmtId="1" fontId="5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02.00390625" style="23" bestFit="1" customWidth="1"/>
    <col min="2" max="16384" width="11.421875" style="23" customWidth="1"/>
  </cols>
  <sheetData>
    <row r="1" spans="1:24" s="19" customFormat="1" ht="18">
      <c r="A1" s="6" t="s">
        <v>0</v>
      </c>
      <c r="C1" s="20"/>
      <c r="D1" s="21"/>
      <c r="E1" s="22"/>
      <c r="F1" s="21"/>
      <c r="G1" s="21"/>
      <c r="H1" s="21"/>
      <c r="I1" s="21"/>
      <c r="J1" s="21"/>
      <c r="K1" s="20"/>
      <c r="L1" s="21"/>
      <c r="M1" s="20"/>
      <c r="N1" s="21"/>
      <c r="P1" s="21"/>
      <c r="R1" s="21"/>
      <c r="T1" s="21"/>
      <c r="V1" s="21"/>
      <c r="X1" s="21"/>
    </row>
    <row r="2" spans="1:24" s="19" customFormat="1" ht="18">
      <c r="A2" s="18" t="s">
        <v>67</v>
      </c>
      <c r="C2" s="20"/>
      <c r="D2" s="21"/>
      <c r="E2" s="22"/>
      <c r="F2" s="21"/>
      <c r="G2" s="21"/>
      <c r="H2" s="21"/>
      <c r="I2" s="21"/>
      <c r="J2" s="21"/>
      <c r="K2" s="20"/>
      <c r="L2" s="21"/>
      <c r="M2" s="20"/>
      <c r="N2" s="21"/>
      <c r="P2" s="21"/>
      <c r="R2" s="21"/>
      <c r="T2" s="21"/>
      <c r="V2" s="21"/>
      <c r="X2" s="21"/>
    </row>
    <row r="3" spans="1:32" s="2" customFormat="1" ht="12.75">
      <c r="A3" s="2" t="s">
        <v>68</v>
      </c>
      <c r="C3" s="3"/>
      <c r="D3" s="4"/>
      <c r="E3" s="3"/>
      <c r="F3" s="4"/>
      <c r="G3" s="3"/>
      <c r="H3" s="4"/>
      <c r="I3" s="3"/>
      <c r="J3" s="4"/>
      <c r="K3" s="3"/>
      <c r="L3" s="4"/>
      <c r="M3" s="5"/>
      <c r="N3" s="4"/>
      <c r="O3" s="4"/>
      <c r="P3" s="4"/>
      <c r="Q3" s="4"/>
      <c r="R3" s="4"/>
      <c r="S3" s="3"/>
      <c r="T3" s="4"/>
      <c r="U3" s="3"/>
      <c r="V3" s="4"/>
      <c r="X3" s="4"/>
      <c r="Z3" s="4"/>
      <c r="AB3" s="4"/>
      <c r="AD3" s="4"/>
      <c r="AF3" s="4"/>
    </row>
    <row r="4" spans="1:24" ht="14.25">
      <c r="A4" s="29" t="s">
        <v>121</v>
      </c>
      <c r="C4" s="24"/>
      <c r="D4" s="25"/>
      <c r="E4" s="26"/>
      <c r="F4" s="25"/>
      <c r="G4" s="25"/>
      <c r="H4" s="25"/>
      <c r="I4" s="25"/>
      <c r="J4" s="25"/>
      <c r="K4" s="24"/>
      <c r="L4" s="25"/>
      <c r="M4" s="24"/>
      <c r="N4" s="25"/>
      <c r="P4" s="25"/>
      <c r="R4" s="25"/>
      <c r="T4" s="25"/>
      <c r="V4" s="25"/>
      <c r="X4" s="25"/>
    </row>
    <row r="5" spans="1:24" ht="14.25">
      <c r="A5" s="2"/>
      <c r="C5" s="24"/>
      <c r="D5" s="25"/>
      <c r="E5" s="26"/>
      <c r="F5" s="25"/>
      <c r="G5" s="25"/>
      <c r="H5" s="25"/>
      <c r="I5" s="25"/>
      <c r="J5" s="25"/>
      <c r="K5" s="24"/>
      <c r="L5" s="25"/>
      <c r="M5" s="24"/>
      <c r="N5" s="25"/>
      <c r="P5" s="25"/>
      <c r="R5" s="25"/>
      <c r="T5" s="25"/>
      <c r="V5" s="25"/>
      <c r="X5" s="25"/>
    </row>
    <row r="7" ht="15">
      <c r="A7" s="27" t="s">
        <v>69</v>
      </c>
    </row>
    <row r="8" ht="15">
      <c r="A8" s="23" t="s">
        <v>70</v>
      </c>
    </row>
    <row r="9" ht="15">
      <c r="A9" s="28" t="s">
        <v>71</v>
      </c>
    </row>
    <row r="11" ht="15">
      <c r="A11" s="27" t="s">
        <v>72</v>
      </c>
    </row>
    <row r="12" ht="14.25">
      <c r="A12" s="23" t="s">
        <v>73</v>
      </c>
    </row>
    <row r="13" ht="14.25">
      <c r="A13" s="23" t="s">
        <v>74</v>
      </c>
    </row>
    <row r="15" ht="15">
      <c r="A15" s="27" t="s">
        <v>75</v>
      </c>
    </row>
    <row r="16" ht="14.25">
      <c r="A16" s="23" t="s">
        <v>76</v>
      </c>
    </row>
    <row r="17" ht="14.25">
      <c r="A17" s="23" t="s">
        <v>77</v>
      </c>
    </row>
    <row r="18" ht="14.25">
      <c r="A18" s="23" t="s">
        <v>78</v>
      </c>
    </row>
    <row r="20" s="28" customFormat="1" ht="15">
      <c r="A20" s="28" t="s">
        <v>91</v>
      </c>
    </row>
    <row r="21" s="28" customFormat="1" ht="15">
      <c r="A21" s="28" t="s">
        <v>92</v>
      </c>
    </row>
    <row r="23" ht="15">
      <c r="A23" s="27" t="s">
        <v>79</v>
      </c>
    </row>
    <row r="24" ht="14.25">
      <c r="A24" s="23" t="s">
        <v>80</v>
      </c>
    </row>
    <row r="25" ht="14.25">
      <c r="A25" s="23" t="s">
        <v>81</v>
      </c>
    </row>
    <row r="26" ht="14.25">
      <c r="A26" s="23" t="s">
        <v>82</v>
      </c>
    </row>
    <row r="28" ht="14.25">
      <c r="A28" s="23" t="s">
        <v>83</v>
      </c>
    </row>
    <row r="29" ht="14.25">
      <c r="A29" s="23" t="s">
        <v>84</v>
      </c>
    </row>
    <row r="30" ht="14.25">
      <c r="A30" s="23" t="s">
        <v>85</v>
      </c>
    </row>
    <row r="32" ht="14.25">
      <c r="A32" s="23" t="s">
        <v>86</v>
      </c>
    </row>
    <row r="33" ht="14.25">
      <c r="A33" s="23" t="s">
        <v>87</v>
      </c>
    </row>
    <row r="35" s="28" customFormat="1" ht="15">
      <c r="A35" s="28" t="s">
        <v>88</v>
      </c>
    </row>
    <row r="36" s="28" customFormat="1" ht="15">
      <c r="A36" s="28" t="s">
        <v>89</v>
      </c>
    </row>
    <row r="37" s="28" customFormat="1" ht="15">
      <c r="A37" s="28" t="s">
        <v>90</v>
      </c>
    </row>
    <row r="38" s="28" customFormat="1" ht="15"/>
    <row r="39" s="28" customFormat="1" ht="15"/>
  </sheetData>
  <sheetProtection/>
  <printOptions/>
  <pageMargins left="0.61" right="0.61" top="0.79" bottom="0.7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4.140625" style="2" customWidth="1"/>
    <col min="2" max="2" width="3.28125" style="2" bestFit="1" customWidth="1"/>
    <col min="3" max="11" width="10.7109375" style="2" customWidth="1"/>
    <col min="12" max="12" width="10.57421875" style="11" customWidth="1"/>
    <col min="13" max="21" width="10.7109375" style="11" customWidth="1"/>
    <col min="22" max="22" width="1.7109375" style="2" customWidth="1"/>
    <col min="23" max="16384" width="11.57421875" style="2" customWidth="1"/>
  </cols>
  <sheetData>
    <row r="1" spans="1:21" ht="20.2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18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2" t="s">
        <v>68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29" t="str">
        <f>Forklaring!A4</f>
        <v>Oppdatet: 3. desember 2009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3:21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3:21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2" ht="15">
      <c r="A7" s="7" t="s">
        <v>2</v>
      </c>
      <c r="B7" s="8"/>
      <c r="L7" s="10"/>
    </row>
    <row r="8" spans="1:21" ht="14.25">
      <c r="A8" s="30"/>
      <c r="B8" s="31"/>
      <c r="C8" s="39">
        <v>2008</v>
      </c>
      <c r="D8" s="39">
        <v>2007</v>
      </c>
      <c r="E8" s="39">
        <v>2006</v>
      </c>
      <c r="F8" s="39">
        <v>2005</v>
      </c>
      <c r="G8" s="39" t="s">
        <v>3</v>
      </c>
      <c r="H8" s="40">
        <v>2003</v>
      </c>
      <c r="I8" s="40">
        <v>2002</v>
      </c>
      <c r="J8" s="40">
        <v>2001</v>
      </c>
      <c r="K8" s="40">
        <v>2000</v>
      </c>
      <c r="L8" s="40">
        <v>1999</v>
      </c>
      <c r="M8" s="40">
        <v>1998</v>
      </c>
      <c r="N8" s="40">
        <v>1997</v>
      </c>
      <c r="O8" s="40">
        <v>1996</v>
      </c>
      <c r="P8" s="40">
        <v>1995</v>
      </c>
      <c r="Q8" s="40">
        <v>1994</v>
      </c>
      <c r="R8" s="40">
        <v>1993</v>
      </c>
      <c r="S8" s="40">
        <v>1992</v>
      </c>
      <c r="T8" s="40">
        <v>1991</v>
      </c>
      <c r="U8" s="40">
        <v>1990</v>
      </c>
    </row>
    <row r="9" spans="1:21" ht="12.75">
      <c r="A9" s="32" t="s">
        <v>4</v>
      </c>
      <c r="B9" s="33" t="s">
        <v>5</v>
      </c>
      <c r="C9" s="41">
        <v>11</v>
      </c>
      <c r="D9" s="41">
        <v>9</v>
      </c>
      <c r="E9" s="41">
        <v>11</v>
      </c>
      <c r="F9" s="41">
        <v>11</v>
      </c>
      <c r="G9" s="41"/>
      <c r="H9" s="42">
        <v>12</v>
      </c>
      <c r="I9" s="42">
        <v>11</v>
      </c>
      <c r="J9" s="41">
        <v>12</v>
      </c>
      <c r="K9" s="41">
        <v>10</v>
      </c>
      <c r="L9" s="43">
        <v>12</v>
      </c>
      <c r="M9" s="43">
        <v>13</v>
      </c>
      <c r="N9" s="44">
        <v>13</v>
      </c>
      <c r="O9" s="44">
        <v>17</v>
      </c>
      <c r="P9" s="44">
        <v>18</v>
      </c>
      <c r="Q9" s="44">
        <v>15</v>
      </c>
      <c r="R9" s="44">
        <v>9</v>
      </c>
      <c r="S9" s="44">
        <v>6</v>
      </c>
      <c r="T9" s="44">
        <v>5</v>
      </c>
      <c r="U9" s="44">
        <v>8</v>
      </c>
    </row>
    <row r="10" spans="1:21" s="9" customFormat="1" ht="12.75">
      <c r="A10" s="34" t="s">
        <v>110</v>
      </c>
      <c r="B10" s="35" t="s">
        <v>5</v>
      </c>
      <c r="C10" s="45">
        <v>17</v>
      </c>
      <c r="D10" s="45">
        <v>14</v>
      </c>
      <c r="E10" s="45">
        <v>23</v>
      </c>
      <c r="F10" s="45">
        <v>15</v>
      </c>
      <c r="G10" s="45"/>
      <c r="H10" s="45">
        <v>15</v>
      </c>
      <c r="I10" s="45">
        <v>14</v>
      </c>
      <c r="J10" s="45">
        <v>18</v>
      </c>
      <c r="K10" s="45">
        <v>15</v>
      </c>
      <c r="L10" s="46">
        <v>16</v>
      </c>
      <c r="M10" s="46">
        <v>13</v>
      </c>
      <c r="N10" s="46">
        <v>15</v>
      </c>
      <c r="O10" s="46">
        <v>18</v>
      </c>
      <c r="P10" s="46">
        <v>18</v>
      </c>
      <c r="Q10" s="46">
        <v>15</v>
      </c>
      <c r="R10" s="46">
        <v>9</v>
      </c>
      <c r="S10" s="46">
        <v>6</v>
      </c>
      <c r="T10" s="46">
        <v>5</v>
      </c>
      <c r="U10" s="46">
        <v>8</v>
      </c>
    </row>
    <row r="11" spans="1:21" ht="12.75">
      <c r="A11" s="13" t="s">
        <v>7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L12" s="10"/>
    </row>
    <row r="13" spans="1:12" ht="15">
      <c r="A13" s="7" t="s">
        <v>8</v>
      </c>
      <c r="B13" s="14"/>
      <c r="L13" s="10"/>
    </row>
    <row r="14" spans="1:12" ht="14.25">
      <c r="A14" s="15" t="s">
        <v>9</v>
      </c>
      <c r="B14" s="14"/>
      <c r="L14" s="10"/>
    </row>
    <row r="15" spans="1:21" ht="14.25">
      <c r="A15" s="30"/>
      <c r="B15" s="36"/>
      <c r="C15" s="39">
        <v>2008</v>
      </c>
      <c r="D15" s="39">
        <v>2007</v>
      </c>
      <c r="E15" s="39">
        <v>2006</v>
      </c>
      <c r="F15" s="39">
        <v>2005</v>
      </c>
      <c r="G15" s="39" t="s">
        <v>3</v>
      </c>
      <c r="H15" s="40">
        <v>2003</v>
      </c>
      <c r="I15" s="40">
        <v>2002</v>
      </c>
      <c r="J15" s="40">
        <v>2001</v>
      </c>
      <c r="K15" s="40">
        <v>2000</v>
      </c>
      <c r="L15" s="40">
        <v>1999</v>
      </c>
      <c r="M15" s="40">
        <v>1998</v>
      </c>
      <c r="N15" s="40">
        <v>1997</v>
      </c>
      <c r="O15" s="40">
        <v>1996</v>
      </c>
      <c r="P15" s="40">
        <v>1995</v>
      </c>
      <c r="Q15" s="40">
        <v>1994</v>
      </c>
      <c r="R15" s="40">
        <v>1993</v>
      </c>
      <c r="S15" s="40">
        <v>1992</v>
      </c>
      <c r="T15" s="40">
        <v>1991</v>
      </c>
      <c r="U15" s="40">
        <v>1990</v>
      </c>
    </row>
    <row r="16" spans="1:21" ht="12.75">
      <c r="A16" s="32" t="s">
        <v>10</v>
      </c>
      <c r="B16" s="33" t="s">
        <v>11</v>
      </c>
      <c r="C16" s="44">
        <v>13393498.9090909</v>
      </c>
      <c r="D16" s="44">
        <v>13628734.6666667</v>
      </c>
      <c r="E16" s="44">
        <v>20535728</v>
      </c>
      <c r="F16" s="44">
        <v>8387116</v>
      </c>
      <c r="G16" s="44"/>
      <c r="H16" s="44">
        <v>7130313</v>
      </c>
      <c r="I16" s="44">
        <v>6961634</v>
      </c>
      <c r="J16" s="44">
        <v>10296932</v>
      </c>
      <c r="K16" s="44">
        <v>12278846</v>
      </c>
      <c r="L16" s="44">
        <v>8614770</v>
      </c>
      <c r="M16" s="44">
        <v>5031934</v>
      </c>
      <c r="N16" s="44">
        <v>5495690</v>
      </c>
      <c r="O16" s="44">
        <v>4880013</v>
      </c>
      <c r="P16" s="44">
        <v>6370981</v>
      </c>
      <c r="Q16" s="44">
        <v>5309368</v>
      </c>
      <c r="R16" s="44">
        <v>5849716</v>
      </c>
      <c r="S16" s="44">
        <v>4081127</v>
      </c>
      <c r="T16" s="44">
        <v>4210187</v>
      </c>
      <c r="U16" s="44">
        <v>3131162</v>
      </c>
    </row>
    <row r="17" spans="1:21" ht="14.25">
      <c r="A17" s="32" t="s">
        <v>12</v>
      </c>
      <c r="B17" s="33" t="s">
        <v>11</v>
      </c>
      <c r="C17" s="44">
        <v>595860.090909091</v>
      </c>
      <c r="D17" s="44">
        <v>325425</v>
      </c>
      <c r="E17" s="44">
        <v>673914</v>
      </c>
      <c r="F17" s="44">
        <v>793041</v>
      </c>
      <c r="G17" s="44"/>
      <c r="H17" s="44">
        <v>290424</v>
      </c>
      <c r="I17" s="44">
        <v>161961</v>
      </c>
      <c r="J17" s="44">
        <v>928826</v>
      </c>
      <c r="K17" s="44">
        <v>1264600</v>
      </c>
      <c r="L17" s="44">
        <v>748737</v>
      </c>
      <c r="M17" s="44">
        <v>122746</v>
      </c>
      <c r="N17" s="44">
        <v>338769</v>
      </c>
      <c r="O17" s="44">
        <v>295979</v>
      </c>
      <c r="P17" s="44">
        <v>482261</v>
      </c>
      <c r="Q17" s="44">
        <v>561390</v>
      </c>
      <c r="R17" s="44"/>
      <c r="S17" s="44"/>
      <c r="T17" s="44"/>
      <c r="U17" s="44"/>
    </row>
    <row r="18" spans="1:21" ht="14.25">
      <c r="A18" s="32" t="s">
        <v>13</v>
      </c>
      <c r="B18" s="33" t="s">
        <v>11</v>
      </c>
      <c r="C18" s="44">
        <v>55227.2727272727</v>
      </c>
      <c r="D18" s="44">
        <v>0</v>
      </c>
      <c r="E18" s="44">
        <v>0</v>
      </c>
      <c r="F18" s="47">
        <v>0</v>
      </c>
      <c r="G18" s="44"/>
      <c r="H18" s="44">
        <v>0</v>
      </c>
      <c r="I18" s="44">
        <v>0</v>
      </c>
      <c r="J18" s="44">
        <v>0</v>
      </c>
      <c r="K18" s="44">
        <v>0</v>
      </c>
      <c r="L18" s="47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/>
      <c r="S18" s="44"/>
      <c r="T18" s="44"/>
      <c r="U18" s="44"/>
    </row>
    <row r="19" spans="1:21" ht="12.75">
      <c r="A19" s="32" t="s">
        <v>14</v>
      </c>
      <c r="B19" s="33" t="s">
        <v>11</v>
      </c>
      <c r="C19" s="44">
        <v>247602.272727273</v>
      </c>
      <c r="D19" s="44">
        <v>157462.555555556</v>
      </c>
      <c r="E19" s="44">
        <v>51229</v>
      </c>
      <c r="F19" s="47">
        <v>402179</v>
      </c>
      <c r="G19" s="44"/>
      <c r="H19" s="44">
        <v>2304</v>
      </c>
      <c r="I19" s="44">
        <v>319077</v>
      </c>
      <c r="J19" s="44">
        <v>502557</v>
      </c>
      <c r="K19" s="44">
        <v>0</v>
      </c>
      <c r="L19" s="47">
        <v>0</v>
      </c>
      <c r="M19" s="44">
        <v>0</v>
      </c>
      <c r="N19" s="44">
        <v>270847</v>
      </c>
      <c r="O19" s="44">
        <v>385508</v>
      </c>
      <c r="P19" s="44">
        <v>30268</v>
      </c>
      <c r="Q19" s="44">
        <v>34300</v>
      </c>
      <c r="R19" s="44">
        <v>186212</v>
      </c>
      <c r="S19" s="44">
        <v>190167</v>
      </c>
      <c r="T19" s="44">
        <v>0</v>
      </c>
      <c r="U19" s="44">
        <v>10584</v>
      </c>
    </row>
    <row r="20" spans="1:21" ht="12.75">
      <c r="A20" s="32" t="s">
        <v>15</v>
      </c>
      <c r="B20" s="33" t="s">
        <v>11</v>
      </c>
      <c r="C20" s="44">
        <v>392285.636363636</v>
      </c>
      <c r="D20" s="44">
        <v>171633</v>
      </c>
      <c r="E20" s="44">
        <v>99214</v>
      </c>
      <c r="F20" s="47">
        <v>30433</v>
      </c>
      <c r="G20" s="44"/>
      <c r="H20" s="44">
        <v>107060</v>
      </c>
      <c r="I20" s="44">
        <v>46291</v>
      </c>
      <c r="J20" s="44">
        <v>53862</v>
      </c>
      <c r="K20" s="44">
        <v>42229</v>
      </c>
      <c r="L20" s="47">
        <v>95131</v>
      </c>
      <c r="M20" s="44">
        <v>75176</v>
      </c>
      <c r="N20" s="44">
        <v>41498</v>
      </c>
      <c r="O20" s="44">
        <v>196393</v>
      </c>
      <c r="P20" s="44">
        <v>160371</v>
      </c>
      <c r="Q20" s="44">
        <v>40675</v>
      </c>
      <c r="R20" s="44">
        <v>0</v>
      </c>
      <c r="S20" s="44">
        <v>109582</v>
      </c>
      <c r="T20" s="44">
        <v>17233</v>
      </c>
      <c r="U20" s="44">
        <v>80596</v>
      </c>
    </row>
    <row r="21" spans="1:21" ht="12.75">
      <c r="A21" s="37" t="s">
        <v>16</v>
      </c>
      <c r="B21" s="33" t="s">
        <v>11</v>
      </c>
      <c r="C21" s="48">
        <f>SUM(C16:C20)</f>
        <v>14684474.181818176</v>
      </c>
      <c r="D21" s="48">
        <f>SUM(D16:D20)</f>
        <v>14283255.222222256</v>
      </c>
      <c r="E21" s="48">
        <f>SUM(E16:E20)</f>
        <v>21360085</v>
      </c>
      <c r="F21" s="48">
        <f>SUM(F16:F20)</f>
        <v>9612769</v>
      </c>
      <c r="G21" s="48"/>
      <c r="H21" s="48">
        <f aca="true" t="shared" si="0" ref="H21:U21">SUM(H16:H20)</f>
        <v>7530101</v>
      </c>
      <c r="I21" s="48">
        <f t="shared" si="0"/>
        <v>7488963</v>
      </c>
      <c r="J21" s="48">
        <f t="shared" si="0"/>
        <v>11782177</v>
      </c>
      <c r="K21" s="48">
        <f t="shared" si="0"/>
        <v>13585675</v>
      </c>
      <c r="L21" s="48">
        <f t="shared" si="0"/>
        <v>9458638</v>
      </c>
      <c r="M21" s="48">
        <f t="shared" si="0"/>
        <v>5229856</v>
      </c>
      <c r="N21" s="48">
        <f t="shared" si="0"/>
        <v>6146804</v>
      </c>
      <c r="O21" s="48">
        <f t="shared" si="0"/>
        <v>5757893</v>
      </c>
      <c r="P21" s="48">
        <f t="shared" si="0"/>
        <v>7043881</v>
      </c>
      <c r="Q21" s="48">
        <f t="shared" si="0"/>
        <v>5945733</v>
      </c>
      <c r="R21" s="48">
        <f t="shared" si="0"/>
        <v>6035928</v>
      </c>
      <c r="S21" s="48">
        <f t="shared" si="0"/>
        <v>4380876</v>
      </c>
      <c r="T21" s="48">
        <f t="shared" si="0"/>
        <v>4227420</v>
      </c>
      <c r="U21" s="48">
        <f t="shared" si="0"/>
        <v>3222342</v>
      </c>
    </row>
    <row r="22" spans="1:21" ht="12.75">
      <c r="A22" s="32" t="s">
        <v>17</v>
      </c>
      <c r="B22" s="33" t="s">
        <v>11</v>
      </c>
      <c r="C22" s="44">
        <v>2020628.18181818</v>
      </c>
      <c r="D22" s="44">
        <v>2066028</v>
      </c>
      <c r="E22" s="44">
        <v>2837107</v>
      </c>
      <c r="F22" s="44">
        <v>1338301</v>
      </c>
      <c r="G22" s="44"/>
      <c r="H22" s="44">
        <v>981796</v>
      </c>
      <c r="I22" s="44">
        <v>2224979</v>
      </c>
      <c r="J22" s="44">
        <v>2162297</v>
      </c>
      <c r="K22" s="44">
        <v>1977039</v>
      </c>
      <c r="L22" s="44">
        <v>1493677</v>
      </c>
      <c r="M22" s="44">
        <v>645733</v>
      </c>
      <c r="N22" s="44">
        <v>775686</v>
      </c>
      <c r="O22" s="44">
        <v>571208</v>
      </c>
      <c r="P22" s="44">
        <v>894021</v>
      </c>
      <c r="Q22" s="44">
        <v>843662</v>
      </c>
      <c r="R22" s="44">
        <v>656560</v>
      </c>
      <c r="S22" s="44">
        <v>332446</v>
      </c>
      <c r="T22" s="44">
        <v>428546</v>
      </c>
      <c r="U22" s="44">
        <v>551092</v>
      </c>
    </row>
    <row r="23" spans="1:21" ht="12.75">
      <c r="A23" s="32" t="s">
        <v>18</v>
      </c>
      <c r="B23" s="33" t="s">
        <v>11</v>
      </c>
      <c r="C23" s="44">
        <v>1639965.63636364</v>
      </c>
      <c r="D23" s="44">
        <v>1578091.66666667</v>
      </c>
      <c r="E23" s="44">
        <v>2293582</v>
      </c>
      <c r="F23" s="44">
        <v>928315</v>
      </c>
      <c r="G23" s="44"/>
      <c r="H23" s="44">
        <v>1254162</v>
      </c>
      <c r="I23" s="44">
        <v>840744</v>
      </c>
      <c r="J23" s="44">
        <v>1178205</v>
      </c>
      <c r="K23" s="44">
        <v>1326561</v>
      </c>
      <c r="L23" s="44">
        <v>1234404</v>
      </c>
      <c r="M23" s="44">
        <v>819430</v>
      </c>
      <c r="N23" s="44">
        <v>716069</v>
      </c>
      <c r="O23" s="44">
        <v>620000</v>
      </c>
      <c r="P23" s="44">
        <v>644470</v>
      </c>
      <c r="Q23" s="44">
        <v>621135</v>
      </c>
      <c r="R23" s="44">
        <v>426893</v>
      </c>
      <c r="S23" s="44">
        <v>495720</v>
      </c>
      <c r="T23" s="44">
        <v>383867</v>
      </c>
      <c r="U23" s="44">
        <v>385609</v>
      </c>
    </row>
    <row r="24" spans="1:21" ht="12.75">
      <c r="A24" s="32" t="s">
        <v>19</v>
      </c>
      <c r="B24" s="33" t="s">
        <v>11</v>
      </c>
      <c r="C24" s="44">
        <v>243808.545454545</v>
      </c>
      <c r="D24" s="44">
        <v>198688.666666667</v>
      </c>
      <c r="E24" s="44">
        <v>380021</v>
      </c>
      <c r="F24" s="44">
        <v>139149</v>
      </c>
      <c r="G24" s="44"/>
      <c r="H24" s="44">
        <v>179680</v>
      </c>
      <c r="I24" s="44">
        <v>109090</v>
      </c>
      <c r="J24" s="44">
        <v>220641</v>
      </c>
      <c r="K24" s="44">
        <v>243879</v>
      </c>
      <c r="L24" s="44">
        <v>197209</v>
      </c>
      <c r="M24" s="44">
        <v>110335</v>
      </c>
      <c r="N24" s="44">
        <v>121720</v>
      </c>
      <c r="O24" s="44">
        <v>131214</v>
      </c>
      <c r="P24" s="44">
        <v>173940</v>
      </c>
      <c r="Q24" s="44">
        <v>210386</v>
      </c>
      <c r="R24" s="44">
        <v>199463</v>
      </c>
      <c r="S24" s="44">
        <v>165558</v>
      </c>
      <c r="T24" s="44">
        <v>157370</v>
      </c>
      <c r="U24" s="44">
        <v>116153</v>
      </c>
    </row>
    <row r="25" spans="1:21" ht="14.25">
      <c r="A25" s="32" t="s">
        <v>20</v>
      </c>
      <c r="B25" s="33" t="s">
        <v>11</v>
      </c>
      <c r="C25" s="44">
        <v>1244559.27272727</v>
      </c>
      <c r="D25" s="44">
        <v>1632715</v>
      </c>
      <c r="E25" s="44">
        <v>2257859</v>
      </c>
      <c r="F25" s="44">
        <v>1024887</v>
      </c>
      <c r="G25" s="44"/>
      <c r="H25" s="44">
        <v>1062202</v>
      </c>
      <c r="I25" s="44">
        <v>926281</v>
      </c>
      <c r="J25" s="44">
        <v>1640403</v>
      </c>
      <c r="K25" s="44">
        <v>1569599</v>
      </c>
      <c r="L25" s="44">
        <v>922053</v>
      </c>
      <c r="M25" s="44">
        <v>702589</v>
      </c>
      <c r="N25" s="44">
        <v>768820</v>
      </c>
      <c r="O25" s="44"/>
      <c r="P25" s="44"/>
      <c r="Q25" s="44"/>
      <c r="R25" s="44"/>
      <c r="S25" s="44"/>
      <c r="T25" s="44"/>
      <c r="U25" s="44"/>
    </row>
    <row r="26" spans="1:21" ht="12.75">
      <c r="A26" s="32" t="s">
        <v>93</v>
      </c>
      <c r="B26" s="33" t="s">
        <v>11</v>
      </c>
      <c r="C26" s="44">
        <v>82123.7272727273</v>
      </c>
      <c r="D26" s="44">
        <v>1938246.22222222</v>
      </c>
      <c r="E26" s="44">
        <v>-79345</v>
      </c>
      <c r="F26" s="44">
        <v>183089</v>
      </c>
      <c r="G26" s="44"/>
      <c r="H26" s="44">
        <v>454556</v>
      </c>
      <c r="I26" s="44">
        <v>1066103</v>
      </c>
      <c r="J26" s="44">
        <v>-486476</v>
      </c>
      <c r="K26" s="44">
        <v>787150</v>
      </c>
      <c r="L26" s="44">
        <v>897825</v>
      </c>
      <c r="M26" s="44">
        <v>-35676</v>
      </c>
      <c r="N26" s="44">
        <v>26139</v>
      </c>
      <c r="O26" s="44">
        <v>67671</v>
      </c>
      <c r="P26" s="44">
        <v>39454</v>
      </c>
      <c r="Q26" s="44">
        <v>1449913</v>
      </c>
      <c r="R26" s="44">
        <v>-272043</v>
      </c>
      <c r="S26" s="44">
        <v>-21293</v>
      </c>
      <c r="T26" s="44">
        <v>-233274</v>
      </c>
      <c r="U26" s="44">
        <v>135254</v>
      </c>
    </row>
    <row r="27" spans="1:21" ht="12.75">
      <c r="A27" s="32" t="s">
        <v>21</v>
      </c>
      <c r="B27" s="33" t="s">
        <v>11</v>
      </c>
      <c r="C27" s="44">
        <v>3037474.54545455</v>
      </c>
      <c r="D27" s="44">
        <v>2749411.77777778</v>
      </c>
      <c r="E27" s="44">
        <v>3672196</v>
      </c>
      <c r="F27" s="44">
        <v>1562620</v>
      </c>
      <c r="G27" s="44"/>
      <c r="H27" s="44">
        <v>1642966</v>
      </c>
      <c r="I27" s="44">
        <v>1502380</v>
      </c>
      <c r="J27" s="44">
        <v>1902844</v>
      </c>
      <c r="K27" s="44">
        <v>2050100</v>
      </c>
      <c r="L27" s="44">
        <v>1561372</v>
      </c>
      <c r="M27" s="44">
        <v>1012799</v>
      </c>
      <c r="N27" s="44">
        <v>1073937</v>
      </c>
      <c r="O27" s="44">
        <v>1032394</v>
      </c>
      <c r="P27" s="44">
        <v>914390</v>
      </c>
      <c r="Q27" s="44">
        <v>899845</v>
      </c>
      <c r="R27" s="44">
        <v>674672</v>
      </c>
      <c r="S27" s="44">
        <v>707117</v>
      </c>
      <c r="T27" s="44">
        <v>783424</v>
      </c>
      <c r="U27" s="44">
        <v>762050</v>
      </c>
    </row>
    <row r="28" spans="1:21" ht="12.75">
      <c r="A28" s="32" t="s">
        <v>94</v>
      </c>
      <c r="B28" s="33" t="s">
        <v>11</v>
      </c>
      <c r="C28" s="44">
        <v>937554.272727273</v>
      </c>
      <c r="D28" s="44">
        <v>786989.555555556</v>
      </c>
      <c r="E28" s="44">
        <v>977529</v>
      </c>
      <c r="F28" s="44">
        <v>465457</v>
      </c>
      <c r="G28" s="44"/>
      <c r="H28" s="44">
        <v>540772</v>
      </c>
      <c r="I28" s="44">
        <v>771666</v>
      </c>
      <c r="J28" s="44">
        <v>902186</v>
      </c>
      <c r="K28" s="44">
        <v>761806</v>
      </c>
      <c r="L28" s="44">
        <v>521582</v>
      </c>
      <c r="M28" s="44">
        <v>360530</v>
      </c>
      <c r="N28" s="44">
        <v>375523</v>
      </c>
      <c r="O28" s="44">
        <v>280578</v>
      </c>
      <c r="P28" s="44">
        <v>350734</v>
      </c>
      <c r="Q28" s="44">
        <v>305838</v>
      </c>
      <c r="R28" s="44">
        <v>372519</v>
      </c>
      <c r="S28" s="44">
        <v>410314</v>
      </c>
      <c r="T28" s="44">
        <v>229136</v>
      </c>
      <c r="U28" s="44">
        <v>319380</v>
      </c>
    </row>
    <row r="29" spans="1:21" ht="12.75">
      <c r="A29" s="32" t="s">
        <v>22</v>
      </c>
      <c r="B29" s="33" t="s">
        <v>11</v>
      </c>
      <c r="C29" s="44">
        <v>653007.181818182</v>
      </c>
      <c r="D29" s="44">
        <v>542357.555555556</v>
      </c>
      <c r="E29" s="44">
        <v>909333</v>
      </c>
      <c r="F29" s="44">
        <v>376219</v>
      </c>
      <c r="G29" s="44"/>
      <c r="H29" s="44">
        <v>383152</v>
      </c>
      <c r="I29" s="44">
        <v>313631</v>
      </c>
      <c r="J29" s="44">
        <v>392860</v>
      </c>
      <c r="K29" s="44">
        <v>366760</v>
      </c>
      <c r="L29" s="44">
        <v>298712</v>
      </c>
      <c r="M29" s="44">
        <v>227719</v>
      </c>
      <c r="N29" s="44">
        <v>260307</v>
      </c>
      <c r="O29" s="44">
        <v>208872</v>
      </c>
      <c r="P29" s="44">
        <v>202962</v>
      </c>
      <c r="Q29" s="44">
        <v>202404</v>
      </c>
      <c r="R29" s="44">
        <v>165400</v>
      </c>
      <c r="S29" s="44">
        <v>140646</v>
      </c>
      <c r="T29" s="44">
        <v>160163</v>
      </c>
      <c r="U29" s="44">
        <v>134502</v>
      </c>
    </row>
    <row r="30" spans="1:21" ht="12.75">
      <c r="A30" s="32" t="s">
        <v>23</v>
      </c>
      <c r="B30" s="33" t="s">
        <v>11</v>
      </c>
      <c r="C30" s="44">
        <v>2757261.27272727</v>
      </c>
      <c r="D30" s="44">
        <v>2929659.11111111</v>
      </c>
      <c r="E30" s="44">
        <v>4541991</v>
      </c>
      <c r="F30" s="44">
        <v>2071007</v>
      </c>
      <c r="G30" s="44"/>
      <c r="H30" s="44">
        <v>1955362</v>
      </c>
      <c r="I30" s="44">
        <v>1490809</v>
      </c>
      <c r="J30" s="44">
        <v>2113897</v>
      </c>
      <c r="K30" s="44">
        <v>2690373</v>
      </c>
      <c r="L30" s="44">
        <v>2193429</v>
      </c>
      <c r="M30" s="44">
        <v>1101403</v>
      </c>
      <c r="N30" s="44">
        <v>1092415</v>
      </c>
      <c r="O30" s="44">
        <v>1915449</v>
      </c>
      <c r="P30" s="44">
        <v>1813120</v>
      </c>
      <c r="Q30" s="44">
        <v>1474812</v>
      </c>
      <c r="R30" s="44">
        <v>1496611</v>
      </c>
      <c r="S30" s="44">
        <v>1921782</v>
      </c>
      <c r="T30" s="44">
        <v>877480</v>
      </c>
      <c r="U30" s="44">
        <v>1456257</v>
      </c>
    </row>
    <row r="31" spans="1:21" ht="12.75">
      <c r="A31" s="37" t="s">
        <v>24</v>
      </c>
      <c r="B31" s="33" t="s">
        <v>11</v>
      </c>
      <c r="C31" s="48">
        <f>C22+C23+C24+C25-C26+C27+C28+C29+C30</f>
        <v>12452135.181818182</v>
      </c>
      <c r="D31" s="48">
        <f>D22+D23+D24+D25-D26+D27+D28+D29+D30</f>
        <v>10545695.11111112</v>
      </c>
      <c r="E31" s="48">
        <f>E22+E23+E24+E25-E26+E27+E28+E29+E30</f>
        <v>17948963</v>
      </c>
      <c r="F31" s="48">
        <f>F22+F23+F24+F25-F26+F27+F28+F29+F30</f>
        <v>7722866</v>
      </c>
      <c r="G31" s="48"/>
      <c r="H31" s="48">
        <f aca="true" t="shared" si="1" ref="H31:U31">H22+H23+H24+H25-H26+H27+H28+H29+H30</f>
        <v>7545536</v>
      </c>
      <c r="I31" s="48">
        <f t="shared" si="1"/>
        <v>7113477</v>
      </c>
      <c r="J31" s="48">
        <f t="shared" si="1"/>
        <v>10999809</v>
      </c>
      <c r="K31" s="48">
        <f t="shared" si="1"/>
        <v>10198967</v>
      </c>
      <c r="L31" s="48">
        <f t="shared" si="1"/>
        <v>7524613</v>
      </c>
      <c r="M31" s="48">
        <f t="shared" si="1"/>
        <v>5016214</v>
      </c>
      <c r="N31" s="48">
        <f t="shared" si="1"/>
        <v>5158338</v>
      </c>
      <c r="O31" s="48">
        <f t="shared" si="1"/>
        <v>4692044</v>
      </c>
      <c r="P31" s="48">
        <f t="shared" si="1"/>
        <v>4954183</v>
      </c>
      <c r="Q31" s="48">
        <f t="shared" si="1"/>
        <v>3108169</v>
      </c>
      <c r="R31" s="48">
        <f t="shared" si="1"/>
        <v>4264161</v>
      </c>
      <c r="S31" s="48">
        <f t="shared" si="1"/>
        <v>4194876</v>
      </c>
      <c r="T31" s="48">
        <f t="shared" si="1"/>
        <v>3253260</v>
      </c>
      <c r="U31" s="48">
        <f t="shared" si="1"/>
        <v>3589789</v>
      </c>
    </row>
    <row r="32" spans="1:21" ht="12.75">
      <c r="A32" s="37" t="s">
        <v>25</v>
      </c>
      <c r="B32" s="33" t="s">
        <v>11</v>
      </c>
      <c r="C32" s="48">
        <f>C21-C31</f>
        <v>2232338.9999999944</v>
      </c>
      <c r="D32" s="48">
        <f>D21-D31</f>
        <v>3737560.111111136</v>
      </c>
      <c r="E32" s="48">
        <f>E21-E31</f>
        <v>3411122</v>
      </c>
      <c r="F32" s="48">
        <f>F21-F31</f>
        <v>1889903</v>
      </c>
      <c r="G32" s="48"/>
      <c r="H32" s="48">
        <f aca="true" t="shared" si="2" ref="H32:U32">H21-H31</f>
        <v>-15435</v>
      </c>
      <c r="I32" s="48">
        <f t="shared" si="2"/>
        <v>375486</v>
      </c>
      <c r="J32" s="48">
        <f t="shared" si="2"/>
        <v>782368</v>
      </c>
      <c r="K32" s="48">
        <f t="shared" si="2"/>
        <v>3386708</v>
      </c>
      <c r="L32" s="48">
        <f t="shared" si="2"/>
        <v>1934025</v>
      </c>
      <c r="M32" s="48">
        <f t="shared" si="2"/>
        <v>213642</v>
      </c>
      <c r="N32" s="48">
        <f t="shared" si="2"/>
        <v>988466</v>
      </c>
      <c r="O32" s="48">
        <f t="shared" si="2"/>
        <v>1065849</v>
      </c>
      <c r="P32" s="48">
        <f t="shared" si="2"/>
        <v>2089698</v>
      </c>
      <c r="Q32" s="48">
        <f t="shared" si="2"/>
        <v>2837564</v>
      </c>
      <c r="R32" s="48">
        <f t="shared" si="2"/>
        <v>1771767</v>
      </c>
      <c r="S32" s="48">
        <f t="shared" si="2"/>
        <v>186000</v>
      </c>
      <c r="T32" s="48">
        <f t="shared" si="2"/>
        <v>974160</v>
      </c>
      <c r="U32" s="48">
        <f t="shared" si="2"/>
        <v>-367447</v>
      </c>
    </row>
    <row r="33" spans="1:21" ht="12.75">
      <c r="A33" s="32" t="s">
        <v>26</v>
      </c>
      <c r="B33" s="33" t="s">
        <v>11</v>
      </c>
      <c r="C33" s="44">
        <v>140015.636363636</v>
      </c>
      <c r="D33" s="44">
        <v>163532.222222222</v>
      </c>
      <c r="E33" s="44">
        <v>70780</v>
      </c>
      <c r="F33" s="44">
        <v>87929</v>
      </c>
      <c r="G33" s="44"/>
      <c r="H33" s="44">
        <v>96815</v>
      </c>
      <c r="I33" s="44">
        <v>127052</v>
      </c>
      <c r="J33" s="44">
        <v>120032</v>
      </c>
      <c r="K33" s="44">
        <v>119297</v>
      </c>
      <c r="L33" s="44">
        <v>181482</v>
      </c>
      <c r="M33" s="44">
        <v>142700</v>
      </c>
      <c r="N33" s="44">
        <v>53549</v>
      </c>
      <c r="O33" s="44">
        <v>109160</v>
      </c>
      <c r="P33" s="44">
        <v>114225</v>
      </c>
      <c r="Q33" s="44">
        <v>53750</v>
      </c>
      <c r="R33" s="44">
        <v>25525</v>
      </c>
      <c r="S33" s="44">
        <v>210137</v>
      </c>
      <c r="T33" s="44">
        <v>172198</v>
      </c>
      <c r="U33" s="44">
        <v>18772</v>
      </c>
    </row>
    <row r="34" spans="1:21" ht="12.75">
      <c r="A34" s="32" t="s">
        <v>27</v>
      </c>
      <c r="B34" s="33" t="s">
        <v>11</v>
      </c>
      <c r="C34" s="44">
        <v>419098</v>
      </c>
      <c r="D34" s="44">
        <v>286536.222222222</v>
      </c>
      <c r="E34" s="44">
        <v>345772</v>
      </c>
      <c r="F34" s="44">
        <v>154386</v>
      </c>
      <c r="G34" s="44"/>
      <c r="H34" s="44">
        <v>396491</v>
      </c>
      <c r="I34" s="44">
        <v>339423</v>
      </c>
      <c r="J34" s="44">
        <v>524613</v>
      </c>
      <c r="K34" s="44">
        <v>471966</v>
      </c>
      <c r="L34" s="44">
        <v>381303</v>
      </c>
      <c r="M34" s="44">
        <v>252508</v>
      </c>
      <c r="N34" s="44">
        <v>170584</v>
      </c>
      <c r="O34" s="44">
        <v>284180</v>
      </c>
      <c r="P34" s="44">
        <v>351040</v>
      </c>
      <c r="Q34" s="44">
        <v>384391</v>
      </c>
      <c r="R34" s="44">
        <v>577873</v>
      </c>
      <c r="S34" s="44">
        <v>1035377</v>
      </c>
      <c r="T34" s="44">
        <v>1303080</v>
      </c>
      <c r="U34" s="44">
        <v>763430</v>
      </c>
    </row>
    <row r="35" spans="1:21" ht="12.75">
      <c r="A35" s="32" t="s">
        <v>122</v>
      </c>
      <c r="B35" s="33" t="s">
        <v>11</v>
      </c>
      <c r="C35" s="44">
        <f>C34-C33</f>
        <v>279082.363636364</v>
      </c>
      <c r="D35" s="44">
        <f>D34-D33</f>
        <v>123004.00000000003</v>
      </c>
      <c r="E35" s="44">
        <f>E34-E33</f>
        <v>274992</v>
      </c>
      <c r="F35" s="44">
        <f>F34-F33</f>
        <v>66457</v>
      </c>
      <c r="G35" s="44"/>
      <c r="H35" s="44">
        <f>H34-H33</f>
        <v>299676</v>
      </c>
      <c r="I35" s="44">
        <f aca="true" t="shared" si="3" ref="I35:U35">I34-I33</f>
        <v>212371</v>
      </c>
      <c r="J35" s="44">
        <f t="shared" si="3"/>
        <v>404581</v>
      </c>
      <c r="K35" s="44">
        <f t="shared" si="3"/>
        <v>352669</v>
      </c>
      <c r="L35" s="44">
        <f t="shared" si="3"/>
        <v>199821</v>
      </c>
      <c r="M35" s="44">
        <f t="shared" si="3"/>
        <v>109808</v>
      </c>
      <c r="N35" s="44">
        <f t="shared" si="3"/>
        <v>117035</v>
      </c>
      <c r="O35" s="44">
        <f t="shared" si="3"/>
        <v>175020</v>
      </c>
      <c r="P35" s="44">
        <f t="shared" si="3"/>
        <v>236815</v>
      </c>
      <c r="Q35" s="44">
        <f t="shared" si="3"/>
        <v>330641</v>
      </c>
      <c r="R35" s="44">
        <f t="shared" si="3"/>
        <v>552348</v>
      </c>
      <c r="S35" s="44">
        <f t="shared" si="3"/>
        <v>825240</v>
      </c>
      <c r="T35" s="44">
        <f t="shared" si="3"/>
        <v>1130882</v>
      </c>
      <c r="U35" s="44">
        <f t="shared" si="3"/>
        <v>744658</v>
      </c>
    </row>
    <row r="36" spans="1:21" ht="12.75">
      <c r="A36" s="38" t="s">
        <v>28</v>
      </c>
      <c r="B36" s="35" t="s">
        <v>11</v>
      </c>
      <c r="C36" s="48">
        <f>C32+C33-C34</f>
        <v>1953256.6363636302</v>
      </c>
      <c r="D36" s="48">
        <f>D32+D33-D34</f>
        <v>3614556.111111136</v>
      </c>
      <c r="E36" s="48">
        <f>E32+E33-E34</f>
        <v>3136130</v>
      </c>
      <c r="F36" s="48">
        <f>F32+F33-F34</f>
        <v>1823446</v>
      </c>
      <c r="G36" s="48"/>
      <c r="H36" s="48">
        <f aca="true" t="shared" si="4" ref="H36:U36">H32+H33-H34</f>
        <v>-315111</v>
      </c>
      <c r="I36" s="48">
        <f t="shared" si="4"/>
        <v>163115</v>
      </c>
      <c r="J36" s="48">
        <f t="shared" si="4"/>
        <v>377787</v>
      </c>
      <c r="K36" s="48">
        <f t="shared" si="4"/>
        <v>3034039</v>
      </c>
      <c r="L36" s="48">
        <f t="shared" si="4"/>
        <v>1734204</v>
      </c>
      <c r="M36" s="48">
        <f t="shared" si="4"/>
        <v>103834</v>
      </c>
      <c r="N36" s="48">
        <f t="shared" si="4"/>
        <v>871431</v>
      </c>
      <c r="O36" s="48">
        <f t="shared" si="4"/>
        <v>890829</v>
      </c>
      <c r="P36" s="48">
        <f t="shared" si="4"/>
        <v>1852883</v>
      </c>
      <c r="Q36" s="48">
        <f t="shared" si="4"/>
        <v>2506923</v>
      </c>
      <c r="R36" s="48">
        <f t="shared" si="4"/>
        <v>1219419</v>
      </c>
      <c r="S36" s="48">
        <f t="shared" si="4"/>
        <v>-639240</v>
      </c>
      <c r="T36" s="48">
        <f t="shared" si="4"/>
        <v>-156722</v>
      </c>
      <c r="U36" s="48">
        <f t="shared" si="4"/>
        <v>-1112105</v>
      </c>
    </row>
    <row r="37" spans="1:21" ht="12.75">
      <c r="A37" s="13" t="s">
        <v>29</v>
      </c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2.75">
      <c r="A38" s="13" t="s">
        <v>30</v>
      </c>
      <c r="B38" s="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2.75">
      <c r="A39" s="12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12" ht="15">
      <c r="A40" s="7" t="s">
        <v>31</v>
      </c>
      <c r="B40" s="14"/>
      <c r="L40" s="10"/>
    </row>
    <row r="41" spans="1:12" ht="14.25">
      <c r="A41" s="15" t="s">
        <v>9</v>
      </c>
      <c r="B41" s="14"/>
      <c r="L41" s="10"/>
    </row>
    <row r="42" spans="1:21" ht="14.25">
      <c r="A42" s="49" t="s">
        <v>32</v>
      </c>
      <c r="B42" s="36"/>
      <c r="C42" s="39">
        <v>2008</v>
      </c>
      <c r="D42" s="39">
        <v>2007</v>
      </c>
      <c r="E42" s="39">
        <v>2006</v>
      </c>
      <c r="F42" s="39">
        <v>2005</v>
      </c>
      <c r="G42" s="39" t="s">
        <v>3</v>
      </c>
      <c r="H42" s="40">
        <v>2003</v>
      </c>
      <c r="I42" s="40">
        <v>2002</v>
      </c>
      <c r="J42" s="40">
        <v>2001</v>
      </c>
      <c r="K42" s="40">
        <v>2000</v>
      </c>
      <c r="L42" s="40">
        <v>1999</v>
      </c>
      <c r="M42" s="40">
        <v>1998</v>
      </c>
      <c r="N42" s="40">
        <v>1997</v>
      </c>
      <c r="O42" s="40">
        <v>1996</v>
      </c>
      <c r="P42" s="40">
        <v>1995</v>
      </c>
      <c r="Q42" s="40">
        <v>1994</v>
      </c>
      <c r="R42" s="40">
        <v>1993</v>
      </c>
      <c r="S42" s="40">
        <v>1992</v>
      </c>
      <c r="T42" s="40">
        <v>1991</v>
      </c>
      <c r="U42" s="40">
        <v>1990</v>
      </c>
    </row>
    <row r="43" spans="1:21" ht="12.75">
      <c r="A43" s="32" t="s">
        <v>95</v>
      </c>
      <c r="B43" s="33" t="s">
        <v>11</v>
      </c>
      <c r="C43" s="44">
        <v>10781134.7272727</v>
      </c>
      <c r="D43" s="44">
        <v>9569710.44444444</v>
      </c>
      <c r="E43" s="44">
        <v>10963109</v>
      </c>
      <c r="F43" s="44">
        <v>5482244</v>
      </c>
      <c r="G43" s="44"/>
      <c r="H43" s="44">
        <v>4455152</v>
      </c>
      <c r="I43" s="44">
        <v>4234371</v>
      </c>
      <c r="J43" s="44">
        <v>8236202</v>
      </c>
      <c r="K43" s="44">
        <v>8275453</v>
      </c>
      <c r="L43" s="44">
        <v>6164582</v>
      </c>
      <c r="M43" s="44">
        <v>3366296</v>
      </c>
      <c r="N43" s="44">
        <v>3669337</v>
      </c>
      <c r="O43" s="44">
        <v>2499084</v>
      </c>
      <c r="P43" s="44">
        <v>3143858</v>
      </c>
      <c r="Q43" s="44">
        <v>3344183</v>
      </c>
      <c r="R43" s="44">
        <v>3720415</v>
      </c>
      <c r="S43" s="44">
        <v>4522669</v>
      </c>
      <c r="T43" s="44">
        <v>3932089</v>
      </c>
      <c r="U43" s="44">
        <v>3892498</v>
      </c>
    </row>
    <row r="44" spans="1:21" ht="12.75">
      <c r="A44" s="32" t="s">
        <v>33</v>
      </c>
      <c r="B44" s="33" t="s">
        <v>11</v>
      </c>
      <c r="C44" s="44">
        <v>662325.363636364</v>
      </c>
      <c r="D44" s="44">
        <v>816349.777777778</v>
      </c>
      <c r="E44" s="44">
        <v>1313085</v>
      </c>
      <c r="F44" s="44">
        <v>1010835</v>
      </c>
      <c r="G44" s="44"/>
      <c r="H44" s="44">
        <v>688850</v>
      </c>
      <c r="I44" s="44">
        <v>194398</v>
      </c>
      <c r="J44" s="44">
        <v>214746</v>
      </c>
      <c r="K44" s="44">
        <v>326679</v>
      </c>
      <c r="L44" s="44">
        <v>147919</v>
      </c>
      <c r="M44" s="44">
        <v>183197</v>
      </c>
      <c r="N44" s="44">
        <v>319269</v>
      </c>
      <c r="O44" s="44">
        <v>1368558</v>
      </c>
      <c r="P44" s="44">
        <v>1438860</v>
      </c>
      <c r="Q44" s="44">
        <v>156477</v>
      </c>
      <c r="R44" s="44">
        <v>68748</v>
      </c>
      <c r="S44" s="44">
        <v>2858</v>
      </c>
      <c r="T44" s="44">
        <v>52434</v>
      </c>
      <c r="U44" s="44">
        <v>61106</v>
      </c>
    </row>
    <row r="45" spans="1:21" ht="12.75">
      <c r="A45" s="37" t="s">
        <v>34</v>
      </c>
      <c r="B45" s="33" t="s">
        <v>11</v>
      </c>
      <c r="C45" s="48">
        <f>SUM(C43:C44)</f>
        <v>11443460.090909064</v>
      </c>
      <c r="D45" s="48">
        <f>SUM(D43:D44)</f>
        <v>10386060.222222218</v>
      </c>
      <c r="E45" s="48">
        <f>SUM(E43:E44)</f>
        <v>12276194</v>
      </c>
      <c r="F45" s="48">
        <f>SUM(F43:F44)</f>
        <v>6493079</v>
      </c>
      <c r="G45" s="48"/>
      <c r="H45" s="48">
        <f aca="true" t="shared" si="5" ref="H45:U45">SUM(H43:H44)</f>
        <v>5144002</v>
      </c>
      <c r="I45" s="48">
        <f t="shared" si="5"/>
        <v>4428769</v>
      </c>
      <c r="J45" s="48">
        <f t="shared" si="5"/>
        <v>8450948</v>
      </c>
      <c r="K45" s="48">
        <f t="shared" si="5"/>
        <v>8602132</v>
      </c>
      <c r="L45" s="48">
        <f t="shared" si="5"/>
        <v>6312501</v>
      </c>
      <c r="M45" s="48">
        <f t="shared" si="5"/>
        <v>3549493</v>
      </c>
      <c r="N45" s="48">
        <f t="shared" si="5"/>
        <v>3988606</v>
      </c>
      <c r="O45" s="48">
        <f t="shared" si="5"/>
        <v>3867642</v>
      </c>
      <c r="P45" s="48">
        <f t="shared" si="5"/>
        <v>4582718</v>
      </c>
      <c r="Q45" s="48">
        <f t="shared" si="5"/>
        <v>3500660</v>
      </c>
      <c r="R45" s="48">
        <f t="shared" si="5"/>
        <v>3789163</v>
      </c>
      <c r="S45" s="48">
        <f t="shared" si="5"/>
        <v>4525527</v>
      </c>
      <c r="T45" s="48">
        <f t="shared" si="5"/>
        <v>3984523</v>
      </c>
      <c r="U45" s="48">
        <f t="shared" si="5"/>
        <v>3953604</v>
      </c>
    </row>
    <row r="46" spans="1:21" ht="12.75">
      <c r="A46" s="32" t="s">
        <v>96</v>
      </c>
      <c r="B46" s="33" t="s">
        <v>11</v>
      </c>
      <c r="C46" s="44">
        <v>88948.9090909091</v>
      </c>
      <c r="D46" s="44">
        <v>89032.7777777778</v>
      </c>
      <c r="E46" s="44">
        <v>140737</v>
      </c>
      <c r="F46" s="44">
        <v>49766</v>
      </c>
      <c r="G46" s="44"/>
      <c r="H46" s="44">
        <v>38357</v>
      </c>
      <c r="I46" s="44">
        <v>59421</v>
      </c>
      <c r="J46" s="44">
        <v>46149</v>
      </c>
      <c r="K46" s="44">
        <v>67028</v>
      </c>
      <c r="L46" s="44">
        <v>37638</v>
      </c>
      <c r="M46" s="44">
        <v>42229</v>
      </c>
      <c r="N46" s="44">
        <v>35719</v>
      </c>
      <c r="O46" s="44">
        <v>38560</v>
      </c>
      <c r="P46" s="44">
        <v>11387</v>
      </c>
      <c r="Q46" s="44">
        <v>17861</v>
      </c>
      <c r="R46" s="44">
        <v>20800</v>
      </c>
      <c r="S46" s="44">
        <v>4167</v>
      </c>
      <c r="T46" s="44">
        <v>7000</v>
      </c>
      <c r="U46" s="44">
        <v>5750</v>
      </c>
    </row>
    <row r="47" spans="1:21" ht="12.75">
      <c r="A47" s="32" t="s">
        <v>97</v>
      </c>
      <c r="B47" s="33" t="s">
        <v>11</v>
      </c>
      <c r="C47" s="44">
        <v>4934310</v>
      </c>
      <c r="D47" s="44">
        <v>4827821.77777778</v>
      </c>
      <c r="E47" s="44">
        <v>5613594</v>
      </c>
      <c r="F47" s="44">
        <v>3319663</v>
      </c>
      <c r="G47" s="44"/>
      <c r="H47" s="44">
        <v>4084760</v>
      </c>
      <c r="I47" s="44">
        <v>3174166</v>
      </c>
      <c r="J47" s="44">
        <v>4544711</v>
      </c>
      <c r="K47" s="44">
        <v>6228242</v>
      </c>
      <c r="L47" s="44">
        <v>3932558</v>
      </c>
      <c r="M47" s="44">
        <v>2464824</v>
      </c>
      <c r="N47" s="44">
        <v>2713479</v>
      </c>
      <c r="O47" s="44">
        <v>3456909</v>
      </c>
      <c r="P47" s="44">
        <v>3639584</v>
      </c>
      <c r="Q47" s="44">
        <v>4215523</v>
      </c>
      <c r="R47" s="44">
        <v>2378090</v>
      </c>
      <c r="S47" s="44">
        <v>2148313</v>
      </c>
      <c r="T47" s="44">
        <v>2442106</v>
      </c>
      <c r="U47" s="44">
        <v>2646025</v>
      </c>
    </row>
    <row r="48" spans="1:21" ht="14.25">
      <c r="A48" s="32" t="s">
        <v>98</v>
      </c>
      <c r="B48" s="33" t="s">
        <v>11</v>
      </c>
      <c r="C48" s="44">
        <v>11090.9090909091</v>
      </c>
      <c r="D48" s="44">
        <v>25677.7777777778</v>
      </c>
      <c r="E48" s="44">
        <v>86400</v>
      </c>
      <c r="F48" s="44">
        <v>51208</v>
      </c>
      <c r="G48" s="44"/>
      <c r="H48" s="44">
        <v>30403</v>
      </c>
      <c r="I48" s="44">
        <v>17943</v>
      </c>
      <c r="J48" s="44">
        <v>840</v>
      </c>
      <c r="K48" s="44">
        <v>99766</v>
      </c>
      <c r="L48" s="44">
        <v>2083</v>
      </c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12.75">
      <c r="A49" s="32" t="s">
        <v>35</v>
      </c>
      <c r="B49" s="33" t="s">
        <v>11</v>
      </c>
      <c r="C49" s="44">
        <v>967864</v>
      </c>
      <c r="D49" s="44">
        <v>2666726.77777778</v>
      </c>
      <c r="E49" s="44">
        <v>2716208</v>
      </c>
      <c r="F49" s="44">
        <v>1627145</v>
      </c>
      <c r="G49" s="44"/>
      <c r="H49" s="44">
        <v>1919859</v>
      </c>
      <c r="I49" s="44">
        <v>1445208</v>
      </c>
      <c r="J49" s="44">
        <v>1718735</v>
      </c>
      <c r="K49" s="44">
        <v>3191957</v>
      </c>
      <c r="L49" s="44">
        <v>2597922</v>
      </c>
      <c r="M49" s="44">
        <v>1119745</v>
      </c>
      <c r="N49" s="44">
        <v>951916</v>
      </c>
      <c r="O49" s="44">
        <v>2223499</v>
      </c>
      <c r="P49" s="44">
        <v>1706730</v>
      </c>
      <c r="Q49" s="44">
        <v>1137457</v>
      </c>
      <c r="R49" s="44">
        <v>1351534</v>
      </c>
      <c r="S49" s="44">
        <v>1492499</v>
      </c>
      <c r="T49" s="44">
        <v>1882017</v>
      </c>
      <c r="U49" s="44">
        <v>535587</v>
      </c>
    </row>
    <row r="50" spans="1:21" ht="12.75">
      <c r="A50" s="32" t="s">
        <v>36</v>
      </c>
      <c r="B50" s="33" t="s">
        <v>11</v>
      </c>
      <c r="C50" s="44">
        <v>1644611.81818182</v>
      </c>
      <c r="D50" s="44">
        <v>3790628.66666667</v>
      </c>
      <c r="E50" s="44">
        <v>1769060</v>
      </c>
      <c r="F50" s="44">
        <v>1054605</v>
      </c>
      <c r="G50" s="44"/>
      <c r="H50" s="44">
        <v>850255</v>
      </c>
      <c r="I50" s="44">
        <v>1595395</v>
      </c>
      <c r="J50" s="44">
        <v>1689513</v>
      </c>
      <c r="K50" s="44">
        <v>1823878</v>
      </c>
      <c r="L50" s="44">
        <v>1317660</v>
      </c>
      <c r="M50" s="44">
        <v>662253</v>
      </c>
      <c r="N50" s="44">
        <v>1334073</v>
      </c>
      <c r="O50" s="44">
        <v>534330</v>
      </c>
      <c r="P50" s="44">
        <v>1062872</v>
      </c>
      <c r="Q50" s="44">
        <v>668341</v>
      </c>
      <c r="R50" s="44">
        <v>186574</v>
      </c>
      <c r="S50" s="44">
        <v>101800</v>
      </c>
      <c r="T50" s="44">
        <v>34767</v>
      </c>
      <c r="U50" s="44">
        <v>61774</v>
      </c>
    </row>
    <row r="51" spans="1:21" ht="12.75">
      <c r="A51" s="37" t="s">
        <v>37</v>
      </c>
      <c r="B51" s="33" t="s">
        <v>11</v>
      </c>
      <c r="C51" s="51">
        <f>SUM(C46:C50)</f>
        <v>7646825.636363639</v>
      </c>
      <c r="D51" s="51">
        <f>SUM(D46:D50)</f>
        <v>11399887.777777785</v>
      </c>
      <c r="E51" s="51">
        <f>SUM(E46:E50)</f>
        <v>10325999</v>
      </c>
      <c r="F51" s="51">
        <f>SUM(F46:F50)</f>
        <v>6102387</v>
      </c>
      <c r="G51" s="51"/>
      <c r="H51" s="51">
        <f aca="true" t="shared" si="6" ref="H51:U51">SUM(H46:H50)</f>
        <v>6923634</v>
      </c>
      <c r="I51" s="51">
        <f t="shared" si="6"/>
        <v>6292133</v>
      </c>
      <c r="J51" s="51">
        <f t="shared" si="6"/>
        <v>7999948</v>
      </c>
      <c r="K51" s="51">
        <f t="shared" si="6"/>
        <v>11410871</v>
      </c>
      <c r="L51" s="51">
        <f t="shared" si="6"/>
        <v>7887861</v>
      </c>
      <c r="M51" s="51">
        <f t="shared" si="6"/>
        <v>4289051</v>
      </c>
      <c r="N51" s="51">
        <f t="shared" si="6"/>
        <v>5035187</v>
      </c>
      <c r="O51" s="51">
        <f t="shared" si="6"/>
        <v>6253298</v>
      </c>
      <c r="P51" s="51">
        <f t="shared" si="6"/>
        <v>6420573</v>
      </c>
      <c r="Q51" s="51">
        <f t="shared" si="6"/>
        <v>6039182</v>
      </c>
      <c r="R51" s="51">
        <f t="shared" si="6"/>
        <v>3936998</v>
      </c>
      <c r="S51" s="51">
        <f t="shared" si="6"/>
        <v>3746779</v>
      </c>
      <c r="T51" s="51">
        <f t="shared" si="6"/>
        <v>4365890</v>
      </c>
      <c r="U51" s="51">
        <f t="shared" si="6"/>
        <v>3249136</v>
      </c>
    </row>
    <row r="52" spans="1:21" ht="12.75">
      <c r="A52" s="37" t="s">
        <v>38</v>
      </c>
      <c r="B52" s="33" t="s">
        <v>11</v>
      </c>
      <c r="C52" s="48">
        <f>C45+C51</f>
        <v>19090285.727272704</v>
      </c>
      <c r="D52" s="48">
        <f>D45+D51</f>
        <v>21785948.000000004</v>
      </c>
      <c r="E52" s="48">
        <f>E45+E51</f>
        <v>22602193</v>
      </c>
      <c r="F52" s="48">
        <f>F45+F51</f>
        <v>12595466</v>
      </c>
      <c r="G52" s="48"/>
      <c r="H52" s="48">
        <f aca="true" t="shared" si="7" ref="H52:U52">H45+H51</f>
        <v>12067636</v>
      </c>
      <c r="I52" s="48">
        <f t="shared" si="7"/>
        <v>10720902</v>
      </c>
      <c r="J52" s="48">
        <f t="shared" si="7"/>
        <v>16450896</v>
      </c>
      <c r="K52" s="48">
        <f t="shared" si="7"/>
        <v>20013003</v>
      </c>
      <c r="L52" s="48">
        <f t="shared" si="7"/>
        <v>14200362</v>
      </c>
      <c r="M52" s="48">
        <f t="shared" si="7"/>
        <v>7838544</v>
      </c>
      <c r="N52" s="48">
        <f t="shared" si="7"/>
        <v>9023793</v>
      </c>
      <c r="O52" s="48">
        <f t="shared" si="7"/>
        <v>10120940</v>
      </c>
      <c r="P52" s="48">
        <f t="shared" si="7"/>
        <v>11003291</v>
      </c>
      <c r="Q52" s="48">
        <f t="shared" si="7"/>
        <v>9539842</v>
      </c>
      <c r="R52" s="48">
        <f t="shared" si="7"/>
        <v>7726161</v>
      </c>
      <c r="S52" s="48">
        <f t="shared" si="7"/>
        <v>8272306</v>
      </c>
      <c r="T52" s="48">
        <f t="shared" si="7"/>
        <v>8350413</v>
      </c>
      <c r="U52" s="48">
        <f t="shared" si="7"/>
        <v>7202740</v>
      </c>
    </row>
    <row r="53" spans="1:21" ht="12.75">
      <c r="A53" s="37"/>
      <c r="B53" s="33"/>
      <c r="C53" s="52"/>
      <c r="D53" s="52"/>
      <c r="E53" s="48"/>
      <c r="F53" s="48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 ht="12.75">
      <c r="A54" s="37" t="s">
        <v>99</v>
      </c>
      <c r="B54" s="33" t="s">
        <v>11</v>
      </c>
      <c r="C54" s="48">
        <f>C52-C61</f>
        <v>10138811.272727259</v>
      </c>
      <c r="D54" s="48">
        <f>D52-D61</f>
        <v>8912527.222222224</v>
      </c>
      <c r="E54" s="48">
        <f>E52-E61</f>
        <v>9330059</v>
      </c>
      <c r="F54" s="48">
        <f>F52-F61</f>
        <v>6434313</v>
      </c>
      <c r="G54" s="48"/>
      <c r="H54" s="48">
        <f aca="true" t="shared" si="8" ref="H54:U54">H52-H61</f>
        <v>3516793</v>
      </c>
      <c r="I54" s="48">
        <f t="shared" si="8"/>
        <v>5330866</v>
      </c>
      <c r="J54" s="48">
        <f t="shared" si="8"/>
        <v>7203319</v>
      </c>
      <c r="K54" s="48">
        <f t="shared" si="8"/>
        <v>9616176</v>
      </c>
      <c r="L54" s="48">
        <f t="shared" si="8"/>
        <v>5538758</v>
      </c>
      <c r="M54" s="48">
        <f t="shared" si="8"/>
        <v>2774135</v>
      </c>
      <c r="N54" s="48">
        <f t="shared" si="8"/>
        <v>3557902</v>
      </c>
      <c r="O54" s="48">
        <f t="shared" si="8"/>
        <v>3741399</v>
      </c>
      <c r="P54" s="48">
        <f t="shared" si="8"/>
        <v>4585656</v>
      </c>
      <c r="Q54" s="48">
        <f t="shared" si="8"/>
        <v>4445884</v>
      </c>
      <c r="R54" s="48">
        <f t="shared" si="8"/>
        <v>2298069</v>
      </c>
      <c r="S54" s="48">
        <f t="shared" si="8"/>
        <v>-468191</v>
      </c>
      <c r="T54" s="48">
        <f t="shared" si="8"/>
        <v>1090596</v>
      </c>
      <c r="U54" s="48">
        <f t="shared" si="8"/>
        <v>-772901</v>
      </c>
    </row>
    <row r="55" spans="1:21" ht="14.25">
      <c r="A55" s="32" t="s">
        <v>39</v>
      </c>
      <c r="B55" s="33" t="s">
        <v>11</v>
      </c>
      <c r="C55" s="44">
        <v>1149062.09090909</v>
      </c>
      <c r="D55" s="44">
        <v>1270921.66666667</v>
      </c>
      <c r="E55" s="44">
        <v>1623165</v>
      </c>
      <c r="F55" s="44">
        <v>779587</v>
      </c>
      <c r="G55" s="44"/>
      <c r="H55" s="44">
        <v>742675</v>
      </c>
      <c r="I55" s="44">
        <v>546227</v>
      </c>
      <c r="J55" s="44">
        <v>731855</v>
      </c>
      <c r="K55" s="44">
        <v>1337054</v>
      </c>
      <c r="L55" s="44">
        <v>1164695</v>
      </c>
      <c r="M55" s="44">
        <v>500139</v>
      </c>
      <c r="N55" s="44">
        <v>656774</v>
      </c>
      <c r="O55" s="44">
        <v>593084</v>
      </c>
      <c r="P55" s="44">
        <v>559841</v>
      </c>
      <c r="Q55" s="44">
        <v>372577</v>
      </c>
      <c r="R55" s="44">
        <v>108313</v>
      </c>
      <c r="S55" s="44">
        <v>0</v>
      </c>
      <c r="T55" s="44">
        <v>679064</v>
      </c>
      <c r="U55" s="44">
        <v>1041246</v>
      </c>
    </row>
    <row r="56" spans="1:21" ht="12.75">
      <c r="A56" s="32" t="s">
        <v>40</v>
      </c>
      <c r="B56" s="33" t="s">
        <v>11</v>
      </c>
      <c r="C56" s="44">
        <v>3314963.36363636</v>
      </c>
      <c r="D56" s="44">
        <v>3333335.33333333</v>
      </c>
      <c r="E56" s="44">
        <v>1375644</v>
      </c>
      <c r="F56" s="44">
        <v>2288517</v>
      </c>
      <c r="G56" s="44"/>
      <c r="H56" s="44">
        <v>1528004</v>
      </c>
      <c r="I56" s="44">
        <v>1666499</v>
      </c>
      <c r="J56" s="44">
        <v>1793777</v>
      </c>
      <c r="K56" s="44">
        <v>4019352</v>
      </c>
      <c r="L56" s="44">
        <v>3592849</v>
      </c>
      <c r="M56" s="44">
        <v>1124178</v>
      </c>
      <c r="N56" s="44">
        <v>1601308</v>
      </c>
      <c r="O56" s="44">
        <v>2096738</v>
      </c>
      <c r="P56" s="44">
        <v>2861106</v>
      </c>
      <c r="Q56" s="44">
        <v>2368102</v>
      </c>
      <c r="R56" s="44">
        <v>3010857</v>
      </c>
      <c r="S56" s="44">
        <v>5107373</v>
      </c>
      <c r="T56" s="44">
        <v>2181041</v>
      </c>
      <c r="U56" s="44">
        <v>3184058</v>
      </c>
    </row>
    <row r="57" spans="1:21" ht="12.75">
      <c r="A57" s="32" t="s">
        <v>41</v>
      </c>
      <c r="B57" s="33" t="s">
        <v>11</v>
      </c>
      <c r="C57" s="44">
        <v>1572998.81818182</v>
      </c>
      <c r="D57" s="44">
        <v>1731825.77777778</v>
      </c>
      <c r="E57" s="44">
        <v>5793938</v>
      </c>
      <c r="F57" s="44">
        <v>835317</v>
      </c>
      <c r="G57" s="44"/>
      <c r="H57" s="44">
        <v>3229827</v>
      </c>
      <c r="I57" s="44">
        <v>873585</v>
      </c>
      <c r="J57" s="44">
        <v>1256629</v>
      </c>
      <c r="K57" s="44">
        <v>921092</v>
      </c>
      <c r="L57" s="44">
        <v>626171</v>
      </c>
      <c r="M57" s="44">
        <v>545453</v>
      </c>
      <c r="N57" s="44">
        <v>476245</v>
      </c>
      <c r="O57" s="44">
        <v>1185544</v>
      </c>
      <c r="P57" s="44">
        <v>580827</v>
      </c>
      <c r="Q57" s="44">
        <v>968870</v>
      </c>
      <c r="R57" s="44">
        <v>1383992</v>
      </c>
      <c r="S57" s="44">
        <v>2970628</v>
      </c>
      <c r="T57" s="44">
        <v>3536683</v>
      </c>
      <c r="U57" s="44">
        <v>2858036</v>
      </c>
    </row>
    <row r="58" spans="1:21" ht="12.75">
      <c r="A58" s="32" t="s">
        <v>42</v>
      </c>
      <c r="B58" s="33" t="s">
        <v>11</v>
      </c>
      <c r="C58" s="44">
        <v>871139.727272727</v>
      </c>
      <c r="D58" s="44">
        <v>1548156.55555556</v>
      </c>
      <c r="E58" s="44">
        <v>1627128</v>
      </c>
      <c r="F58" s="44">
        <v>497912</v>
      </c>
      <c r="G58" s="44"/>
      <c r="H58" s="44">
        <v>820800</v>
      </c>
      <c r="I58" s="44">
        <v>765561</v>
      </c>
      <c r="J58" s="44">
        <v>1171089</v>
      </c>
      <c r="K58" s="44">
        <v>1196875</v>
      </c>
      <c r="L58" s="44">
        <v>725559</v>
      </c>
      <c r="M58" s="44">
        <v>561344</v>
      </c>
      <c r="N58" s="44">
        <v>603023</v>
      </c>
      <c r="O58" s="44">
        <v>361981</v>
      </c>
      <c r="P58" s="44">
        <v>528139</v>
      </c>
      <c r="Q58" s="44">
        <v>581681</v>
      </c>
      <c r="R58" s="44">
        <v>366288</v>
      </c>
      <c r="S58" s="44">
        <v>312174</v>
      </c>
      <c r="T58" s="44">
        <v>316101</v>
      </c>
      <c r="U58" s="44">
        <v>572356</v>
      </c>
    </row>
    <row r="59" spans="1:21" ht="12.75">
      <c r="A59" s="32" t="s">
        <v>43</v>
      </c>
      <c r="B59" s="33" t="s">
        <v>11</v>
      </c>
      <c r="C59" s="44">
        <v>2043310.45454545</v>
      </c>
      <c r="D59" s="44">
        <v>4989181.44444444</v>
      </c>
      <c r="E59" s="44">
        <v>2852259</v>
      </c>
      <c r="F59" s="44">
        <v>1759820</v>
      </c>
      <c r="G59" s="44"/>
      <c r="H59" s="44">
        <v>2229537</v>
      </c>
      <c r="I59" s="44">
        <v>1538164</v>
      </c>
      <c r="J59" s="44">
        <v>4294227</v>
      </c>
      <c r="K59" s="44">
        <v>2922454</v>
      </c>
      <c r="L59" s="44">
        <v>2552330</v>
      </c>
      <c r="M59" s="44">
        <v>2333295</v>
      </c>
      <c r="N59" s="44">
        <v>2128541</v>
      </c>
      <c r="O59" s="44">
        <v>2142194</v>
      </c>
      <c r="P59" s="44">
        <v>1887722</v>
      </c>
      <c r="Q59" s="44">
        <v>802728</v>
      </c>
      <c r="R59" s="44">
        <v>558642</v>
      </c>
      <c r="S59" s="44">
        <v>350322</v>
      </c>
      <c r="T59" s="44">
        <v>546928</v>
      </c>
      <c r="U59" s="44">
        <v>319945</v>
      </c>
    </row>
    <row r="60" spans="1:21" ht="12.75">
      <c r="A60" s="32" t="s">
        <v>44</v>
      </c>
      <c r="B60" s="33" t="s">
        <v>11</v>
      </c>
      <c r="C60" s="43">
        <f>SUM(C57:C59)</f>
        <v>4487448.999999996</v>
      </c>
      <c r="D60" s="43">
        <f>SUM(D57:D59)</f>
        <v>8269163.77777778</v>
      </c>
      <c r="E60" s="44">
        <f>SUM(E57:E59)</f>
        <v>10273325</v>
      </c>
      <c r="F60" s="44">
        <f>SUM(F57:F59)</f>
        <v>3093049</v>
      </c>
      <c r="G60" s="44"/>
      <c r="H60" s="44">
        <f aca="true" t="shared" si="9" ref="H60:U60">SUM(H57:H59)</f>
        <v>6280164</v>
      </c>
      <c r="I60" s="44">
        <f t="shared" si="9"/>
        <v>3177310</v>
      </c>
      <c r="J60" s="44">
        <f t="shared" si="9"/>
        <v>6721945</v>
      </c>
      <c r="K60" s="44">
        <f t="shared" si="9"/>
        <v>5040421</v>
      </c>
      <c r="L60" s="44">
        <f t="shared" si="9"/>
        <v>3904060</v>
      </c>
      <c r="M60" s="44">
        <f t="shared" si="9"/>
        <v>3440092</v>
      </c>
      <c r="N60" s="44">
        <f t="shared" si="9"/>
        <v>3207809</v>
      </c>
      <c r="O60" s="44">
        <f t="shared" si="9"/>
        <v>3689719</v>
      </c>
      <c r="P60" s="44">
        <f t="shared" si="9"/>
        <v>2996688</v>
      </c>
      <c r="Q60" s="44">
        <f t="shared" si="9"/>
        <v>2353279</v>
      </c>
      <c r="R60" s="44">
        <f t="shared" si="9"/>
        <v>2308922</v>
      </c>
      <c r="S60" s="44">
        <f t="shared" si="9"/>
        <v>3633124</v>
      </c>
      <c r="T60" s="44">
        <f t="shared" si="9"/>
        <v>4399712</v>
      </c>
      <c r="U60" s="44">
        <f t="shared" si="9"/>
        <v>3750337</v>
      </c>
    </row>
    <row r="61" spans="1:21" ht="12.75">
      <c r="A61" s="50" t="s">
        <v>45</v>
      </c>
      <c r="B61" s="33" t="s">
        <v>11</v>
      </c>
      <c r="C61" s="51">
        <f>C55+C56+C60</f>
        <v>8951474.454545446</v>
      </c>
      <c r="D61" s="51">
        <f>D55+D56+D60</f>
        <v>12873420.77777778</v>
      </c>
      <c r="E61" s="51">
        <f>E55+E56+E60</f>
        <v>13272134</v>
      </c>
      <c r="F61" s="51">
        <f>F55+F56+F60</f>
        <v>6161153</v>
      </c>
      <c r="G61" s="51"/>
      <c r="H61" s="51">
        <f aca="true" t="shared" si="10" ref="H61:U61">H55+H56+H60</f>
        <v>8550843</v>
      </c>
      <c r="I61" s="51">
        <f t="shared" si="10"/>
        <v>5390036</v>
      </c>
      <c r="J61" s="51">
        <f t="shared" si="10"/>
        <v>9247577</v>
      </c>
      <c r="K61" s="51">
        <f t="shared" si="10"/>
        <v>10396827</v>
      </c>
      <c r="L61" s="51">
        <f t="shared" si="10"/>
        <v>8661604</v>
      </c>
      <c r="M61" s="51">
        <f t="shared" si="10"/>
        <v>5064409</v>
      </c>
      <c r="N61" s="51">
        <f t="shared" si="10"/>
        <v>5465891</v>
      </c>
      <c r="O61" s="51">
        <f t="shared" si="10"/>
        <v>6379541</v>
      </c>
      <c r="P61" s="51">
        <f t="shared" si="10"/>
        <v>6417635</v>
      </c>
      <c r="Q61" s="51">
        <f t="shared" si="10"/>
        <v>5093958</v>
      </c>
      <c r="R61" s="51">
        <f t="shared" si="10"/>
        <v>5428092</v>
      </c>
      <c r="S61" s="51">
        <f t="shared" si="10"/>
        <v>8740497</v>
      </c>
      <c r="T61" s="51">
        <f t="shared" si="10"/>
        <v>7259817</v>
      </c>
      <c r="U61" s="51">
        <f t="shared" si="10"/>
        <v>7975641</v>
      </c>
    </row>
    <row r="62" spans="1:21" ht="12.75">
      <c r="A62" s="38" t="s">
        <v>46</v>
      </c>
      <c r="B62" s="35" t="s">
        <v>11</v>
      </c>
      <c r="C62" s="48">
        <f>C61+C54</f>
        <v>19090285.727272704</v>
      </c>
      <c r="D62" s="48">
        <f>D61+D54</f>
        <v>21785948.000000004</v>
      </c>
      <c r="E62" s="48">
        <f>E61+E54</f>
        <v>22602193</v>
      </c>
      <c r="F62" s="48">
        <f>F61+F54</f>
        <v>12595466</v>
      </c>
      <c r="G62" s="48"/>
      <c r="H62" s="48">
        <f aca="true" t="shared" si="11" ref="H62:U62">H61+H54</f>
        <v>12067636</v>
      </c>
      <c r="I62" s="48">
        <f t="shared" si="11"/>
        <v>10720902</v>
      </c>
      <c r="J62" s="48">
        <f t="shared" si="11"/>
        <v>16450896</v>
      </c>
      <c r="K62" s="48">
        <f t="shared" si="11"/>
        <v>20013003</v>
      </c>
      <c r="L62" s="48">
        <f t="shared" si="11"/>
        <v>14200362</v>
      </c>
      <c r="M62" s="48">
        <f t="shared" si="11"/>
        <v>7838544</v>
      </c>
      <c r="N62" s="48">
        <f t="shared" si="11"/>
        <v>9023793</v>
      </c>
      <c r="O62" s="48">
        <f t="shared" si="11"/>
        <v>10120940</v>
      </c>
      <c r="P62" s="48">
        <f t="shared" si="11"/>
        <v>11003291</v>
      </c>
      <c r="Q62" s="48">
        <f t="shared" si="11"/>
        <v>9539842</v>
      </c>
      <c r="R62" s="48">
        <f t="shared" si="11"/>
        <v>7726161</v>
      </c>
      <c r="S62" s="48">
        <f t="shared" si="11"/>
        <v>8272306</v>
      </c>
      <c r="T62" s="48">
        <f t="shared" si="11"/>
        <v>8350413</v>
      </c>
      <c r="U62" s="48">
        <f t="shared" si="11"/>
        <v>7202740</v>
      </c>
    </row>
    <row r="63" spans="1:12" ht="12.75">
      <c r="A63" s="13" t="s">
        <v>47</v>
      </c>
      <c r="B63" s="8"/>
      <c r="L63" s="10"/>
    </row>
    <row r="64" spans="1:12" ht="12.75">
      <c r="A64" s="13" t="s">
        <v>48</v>
      </c>
      <c r="B64" s="8"/>
      <c r="L64" s="10"/>
    </row>
    <row r="65" spans="1:12" ht="12.75">
      <c r="A65" s="12"/>
      <c r="B65" s="8"/>
      <c r="L65" s="10"/>
    </row>
    <row r="66" spans="1:12" ht="15">
      <c r="A66" s="7" t="s">
        <v>100</v>
      </c>
      <c r="B66" s="14"/>
      <c r="L66" s="10"/>
    </row>
    <row r="67" spans="1:12" ht="14.25">
      <c r="A67" s="15" t="s">
        <v>9</v>
      </c>
      <c r="B67" s="14"/>
      <c r="L67" s="10"/>
    </row>
    <row r="68" spans="1:21" ht="14.25">
      <c r="A68" s="30"/>
      <c r="B68" s="36"/>
      <c r="C68" s="39">
        <v>2008</v>
      </c>
      <c r="D68" s="39">
        <v>2007</v>
      </c>
      <c r="E68" s="39">
        <v>2006</v>
      </c>
      <c r="F68" s="39">
        <v>2005</v>
      </c>
      <c r="G68" s="39" t="s">
        <v>3</v>
      </c>
      <c r="H68" s="40">
        <v>2003</v>
      </c>
      <c r="I68" s="40">
        <v>2002</v>
      </c>
      <c r="J68" s="40">
        <v>2001</v>
      </c>
      <c r="K68" s="40">
        <v>2000</v>
      </c>
      <c r="L68" s="40">
        <v>1999</v>
      </c>
      <c r="M68" s="40">
        <v>1998</v>
      </c>
      <c r="N68" s="40">
        <v>1997</v>
      </c>
      <c r="O68" s="40">
        <v>1996</v>
      </c>
      <c r="P68" s="40">
        <v>1995</v>
      </c>
      <c r="Q68" s="40">
        <v>1994</v>
      </c>
      <c r="R68" s="40">
        <v>1993</v>
      </c>
      <c r="S68" s="40">
        <v>1992</v>
      </c>
      <c r="T68" s="40">
        <v>1991</v>
      </c>
      <c r="U68" s="40">
        <v>1990</v>
      </c>
    </row>
    <row r="69" spans="1:21" ht="12.75">
      <c r="A69" s="32" t="s">
        <v>49</v>
      </c>
      <c r="B69" s="33" t="s">
        <v>5</v>
      </c>
      <c r="C69" s="44">
        <v>1599727.27272727</v>
      </c>
      <c r="D69" s="44">
        <v>1754555.55555556</v>
      </c>
      <c r="E69" s="44">
        <v>2804215</v>
      </c>
      <c r="F69" s="44">
        <v>1092492</v>
      </c>
      <c r="G69" s="44"/>
      <c r="H69" s="44">
        <v>1047917</v>
      </c>
      <c r="I69" s="44">
        <v>807636</v>
      </c>
      <c r="J69" s="44">
        <v>1319805</v>
      </c>
      <c r="K69" s="44">
        <v>1518692</v>
      </c>
      <c r="L69" s="44">
        <v>1017250</v>
      </c>
      <c r="M69" s="44">
        <v>615815</v>
      </c>
      <c r="N69" s="44">
        <v>615726</v>
      </c>
      <c r="O69" s="44">
        <v>535858</v>
      </c>
      <c r="P69" s="44">
        <v>571141</v>
      </c>
      <c r="Q69" s="44">
        <v>460430</v>
      </c>
      <c r="R69" s="44">
        <v>402815</v>
      </c>
      <c r="S69" s="44">
        <v>294276</v>
      </c>
      <c r="T69" s="44">
        <v>400370</v>
      </c>
      <c r="U69" s="44">
        <v>285625</v>
      </c>
    </row>
    <row r="70" spans="1:21" ht="14.25">
      <c r="A70" s="32" t="s">
        <v>50</v>
      </c>
      <c r="B70" s="33" t="s">
        <v>5</v>
      </c>
      <c r="C70" s="44">
        <v>258636.363636364</v>
      </c>
      <c r="D70" s="44">
        <v>178888.888888889</v>
      </c>
      <c r="E70" s="44">
        <v>396955</v>
      </c>
      <c r="F70" s="44">
        <v>433364</v>
      </c>
      <c r="G70" s="44"/>
      <c r="H70" s="44">
        <v>186333</v>
      </c>
      <c r="I70" s="44">
        <v>69273</v>
      </c>
      <c r="J70" s="44">
        <v>348525</v>
      </c>
      <c r="K70" s="44">
        <v>605500</v>
      </c>
      <c r="L70" s="44">
        <v>252000</v>
      </c>
      <c r="M70" s="44">
        <v>58615</v>
      </c>
      <c r="N70" s="44">
        <v>179531</v>
      </c>
      <c r="O70" s="44">
        <v>179764</v>
      </c>
      <c r="P70" s="44">
        <v>168379</v>
      </c>
      <c r="Q70" s="44">
        <v>221577</v>
      </c>
      <c r="R70" s="44">
        <v>296921</v>
      </c>
      <c r="S70" s="44">
        <v>240183</v>
      </c>
      <c r="T70" s="44">
        <v>285026</v>
      </c>
      <c r="U70" s="44">
        <v>154561</v>
      </c>
    </row>
    <row r="71" spans="1:21" ht="14.25">
      <c r="A71" s="32" t="s">
        <v>51</v>
      </c>
      <c r="B71" s="33" t="s">
        <v>5</v>
      </c>
      <c r="C71" s="44">
        <v>128454.545454545</v>
      </c>
      <c r="D71" s="44">
        <v>0</v>
      </c>
      <c r="E71" s="44">
        <v>0</v>
      </c>
      <c r="F71" s="44">
        <v>0</v>
      </c>
      <c r="G71" s="44"/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/>
      <c r="R71" s="44"/>
      <c r="S71" s="44"/>
      <c r="T71" s="44"/>
      <c r="U71" s="44"/>
    </row>
    <row r="72" spans="1:21" ht="12.75">
      <c r="A72" s="32" t="s">
        <v>111</v>
      </c>
      <c r="B72" s="33" t="s">
        <v>5</v>
      </c>
      <c r="C72" s="44">
        <v>1322727.27272727</v>
      </c>
      <c r="D72" s="44">
        <v>1377777.77777778</v>
      </c>
      <c r="E72" s="44">
        <v>2590909</v>
      </c>
      <c r="F72" s="44">
        <v>1218182</v>
      </c>
      <c r="G72" s="44"/>
      <c r="H72" s="44">
        <v>1083333</v>
      </c>
      <c r="I72" s="44">
        <v>972727</v>
      </c>
      <c r="J72" s="44">
        <v>1108333</v>
      </c>
      <c r="K72" s="44">
        <v>940000</v>
      </c>
      <c r="L72" s="44">
        <v>775000</v>
      </c>
      <c r="M72" s="44">
        <v>507692</v>
      </c>
      <c r="N72" s="44">
        <v>507692</v>
      </c>
      <c r="O72" s="44">
        <v>485294</v>
      </c>
      <c r="P72" s="44">
        <v>530556</v>
      </c>
      <c r="Q72" s="44">
        <v>503333</v>
      </c>
      <c r="R72" s="44">
        <v>483333</v>
      </c>
      <c r="S72" s="44">
        <v>391667</v>
      </c>
      <c r="T72" s="44">
        <v>410000</v>
      </c>
      <c r="U72" s="44">
        <v>456250</v>
      </c>
    </row>
    <row r="73" spans="1:21" ht="12.75">
      <c r="A73" s="32" t="s">
        <v>52</v>
      </c>
      <c r="B73" s="33" t="s">
        <v>6</v>
      </c>
      <c r="C73" s="54">
        <f>(C69/C72)*100</f>
        <v>120.9415807560138</v>
      </c>
      <c r="D73" s="54">
        <f>(D69/D72)*100</f>
        <v>127.3467741935485</v>
      </c>
      <c r="E73" s="54">
        <f>(E69/E72)*100</f>
        <v>108.23286344676714</v>
      </c>
      <c r="F73" s="54">
        <f>(F69/F72)*100</f>
        <v>89.68216571907975</v>
      </c>
      <c r="G73" s="54"/>
      <c r="H73" s="54">
        <f aca="true" t="shared" si="12" ref="H73:U73">(H69/H72)*100</f>
        <v>96.73082976333224</v>
      </c>
      <c r="I73" s="54">
        <f t="shared" si="12"/>
        <v>83.02802327888503</v>
      </c>
      <c r="J73" s="54">
        <f t="shared" si="12"/>
        <v>119.08018618952968</v>
      </c>
      <c r="K73" s="54">
        <f t="shared" si="12"/>
        <v>161.56297872340426</v>
      </c>
      <c r="L73" s="54">
        <f t="shared" si="12"/>
        <v>131.25806451612902</v>
      </c>
      <c r="M73" s="54">
        <f t="shared" si="12"/>
        <v>121.29696745270755</v>
      </c>
      <c r="N73" s="54">
        <f t="shared" si="12"/>
        <v>121.2794371390528</v>
      </c>
      <c r="O73" s="54">
        <f t="shared" si="12"/>
        <v>110.41925101072752</v>
      </c>
      <c r="P73" s="54">
        <f t="shared" si="12"/>
        <v>107.64952238783465</v>
      </c>
      <c r="Q73" s="54">
        <f t="shared" si="12"/>
        <v>91.47621952067519</v>
      </c>
      <c r="R73" s="54">
        <f t="shared" si="12"/>
        <v>83.34109195937377</v>
      </c>
      <c r="S73" s="54">
        <f t="shared" si="12"/>
        <v>75.13423392831156</v>
      </c>
      <c r="T73" s="54">
        <f t="shared" si="12"/>
        <v>97.65121951219513</v>
      </c>
      <c r="U73" s="54">
        <f t="shared" si="12"/>
        <v>62.6027397260274</v>
      </c>
    </row>
    <row r="74" spans="1:21" ht="12.75">
      <c r="A74" s="32" t="s">
        <v>53</v>
      </c>
      <c r="B74" s="33"/>
      <c r="C74" s="55">
        <v>5.85090909090909</v>
      </c>
      <c r="D74" s="55">
        <v>5.69666666666667</v>
      </c>
      <c r="E74" s="54">
        <v>7.76</v>
      </c>
      <c r="F74" s="54">
        <v>3.495</v>
      </c>
      <c r="G74" s="54"/>
      <c r="H74" s="54">
        <v>3.5</v>
      </c>
      <c r="I74" s="54">
        <v>3.49</v>
      </c>
      <c r="J74" s="54">
        <v>4.1</v>
      </c>
      <c r="K74" s="54">
        <v>5.8</v>
      </c>
      <c r="L74" s="54">
        <v>4.3</v>
      </c>
      <c r="M74" s="54">
        <v>3</v>
      </c>
      <c r="N74" s="54">
        <v>3.6</v>
      </c>
      <c r="O74" s="54">
        <v>3.5</v>
      </c>
      <c r="P74" s="54">
        <v>3.5</v>
      </c>
      <c r="Q74" s="54">
        <v>3.4</v>
      </c>
      <c r="R74" s="54">
        <v>3</v>
      </c>
      <c r="S74" s="54">
        <v>2.5</v>
      </c>
      <c r="T74" s="54">
        <v>3</v>
      </c>
      <c r="U74" s="54">
        <v>3</v>
      </c>
    </row>
    <row r="75" spans="1:21" ht="12.75">
      <c r="A75" s="32" t="s">
        <v>101</v>
      </c>
      <c r="B75" s="33" t="s">
        <v>5</v>
      </c>
      <c r="C75" s="44">
        <f>(C69+C70)/C74</f>
        <v>317619.63952765655</v>
      </c>
      <c r="D75" s="44">
        <f>(D69+D70)/D74</f>
        <v>339399.25882582465</v>
      </c>
      <c r="E75" s="44">
        <f>(E69+E70)/E74</f>
        <v>412521.90721649484</v>
      </c>
      <c r="F75" s="44">
        <f>(F69+F70)/F74</f>
        <v>436582.54649499286</v>
      </c>
      <c r="G75" s="44"/>
      <c r="H75" s="44">
        <f aca="true" t="shared" si="13" ref="H75:U75">(H69+H70)/H74</f>
        <v>352642.85714285716</v>
      </c>
      <c r="I75" s="44">
        <f t="shared" si="13"/>
        <v>251263.32378223495</v>
      </c>
      <c r="J75" s="44">
        <f t="shared" si="13"/>
        <v>406909.75609756104</v>
      </c>
      <c r="K75" s="44">
        <f t="shared" si="13"/>
        <v>366240</v>
      </c>
      <c r="L75" s="44">
        <f t="shared" si="13"/>
        <v>295174.4186046512</v>
      </c>
      <c r="M75" s="44">
        <f t="shared" si="13"/>
        <v>224810</v>
      </c>
      <c r="N75" s="44">
        <f t="shared" si="13"/>
        <v>220904.72222222222</v>
      </c>
      <c r="O75" s="44">
        <f t="shared" si="13"/>
        <v>204463.42857142858</v>
      </c>
      <c r="P75" s="44">
        <f t="shared" si="13"/>
        <v>211291.42857142858</v>
      </c>
      <c r="Q75" s="44">
        <f t="shared" si="13"/>
        <v>200590.29411764708</v>
      </c>
      <c r="R75" s="44">
        <f t="shared" si="13"/>
        <v>233245.33333333334</v>
      </c>
      <c r="S75" s="44">
        <f t="shared" si="13"/>
        <v>213783.6</v>
      </c>
      <c r="T75" s="44">
        <f t="shared" si="13"/>
        <v>228465.33333333334</v>
      </c>
      <c r="U75" s="44">
        <f t="shared" si="13"/>
        <v>146728.66666666666</v>
      </c>
    </row>
    <row r="76" spans="1:21" ht="12.75">
      <c r="A76" s="32" t="s">
        <v>104</v>
      </c>
      <c r="B76" s="33" t="s">
        <v>11</v>
      </c>
      <c r="C76" s="56">
        <f>C16/C69</f>
        <v>8.372363925669157</v>
      </c>
      <c r="D76" s="56">
        <f>D16/D69</f>
        <v>7.767627889304033</v>
      </c>
      <c r="E76" s="56">
        <f>E16/E69</f>
        <v>7.32316459329973</v>
      </c>
      <c r="F76" s="56">
        <f>F16/F69</f>
        <v>7.677050266729642</v>
      </c>
      <c r="G76" s="44"/>
      <c r="H76" s="56">
        <f aca="true" t="shared" si="14" ref="H76:U76">H16/H69</f>
        <v>6.804272666632949</v>
      </c>
      <c r="I76" s="56">
        <f t="shared" si="14"/>
        <v>8.619766825649178</v>
      </c>
      <c r="J76" s="56">
        <f t="shared" si="14"/>
        <v>7.801858607900409</v>
      </c>
      <c r="K76" s="56">
        <f t="shared" si="14"/>
        <v>8.085145638483642</v>
      </c>
      <c r="L76" s="56">
        <f t="shared" si="14"/>
        <v>8.468685180634063</v>
      </c>
      <c r="M76" s="56">
        <f t="shared" si="14"/>
        <v>8.171178032363615</v>
      </c>
      <c r="N76" s="56">
        <f t="shared" si="14"/>
        <v>8.92554480401997</v>
      </c>
      <c r="O76" s="56">
        <f t="shared" si="14"/>
        <v>9.106914518398531</v>
      </c>
      <c r="P76" s="56">
        <f t="shared" si="14"/>
        <v>11.154830418408064</v>
      </c>
      <c r="Q76" s="56">
        <f t="shared" si="14"/>
        <v>11.531325065699455</v>
      </c>
      <c r="R76" s="56">
        <f t="shared" si="14"/>
        <v>14.522090786092871</v>
      </c>
      <c r="S76" s="56">
        <f t="shared" si="14"/>
        <v>13.868365072245103</v>
      </c>
      <c r="T76" s="56">
        <f t="shared" si="14"/>
        <v>10.515740440092914</v>
      </c>
      <c r="U76" s="56">
        <f t="shared" si="14"/>
        <v>10.962492778993436</v>
      </c>
    </row>
    <row r="77" spans="1:21" ht="12.75">
      <c r="A77" s="32" t="s">
        <v>105</v>
      </c>
      <c r="B77" s="33" t="s">
        <v>11</v>
      </c>
      <c r="C77" s="56">
        <f>C17/C70</f>
        <v>2.303852724077326</v>
      </c>
      <c r="D77" s="56">
        <f>D17/D70</f>
        <v>1.8191459627329183</v>
      </c>
      <c r="E77" s="56">
        <f>E17/E70</f>
        <v>1.6977088083032081</v>
      </c>
      <c r="F77" s="56">
        <f>F17/F70</f>
        <v>1.8299651101614347</v>
      </c>
      <c r="G77" s="44"/>
      <c r="H77" s="56">
        <f aca="true" t="shared" si="15" ref="H77:U77">H17/H70</f>
        <v>1.5586289063128915</v>
      </c>
      <c r="I77" s="56">
        <f t="shared" si="15"/>
        <v>2.3380104802736996</v>
      </c>
      <c r="J77" s="56">
        <f t="shared" si="15"/>
        <v>2.665019725988093</v>
      </c>
      <c r="K77" s="56">
        <f t="shared" si="15"/>
        <v>2.088521882741536</v>
      </c>
      <c r="L77" s="56">
        <f t="shared" si="15"/>
        <v>2.9711785714285712</v>
      </c>
      <c r="M77" s="56">
        <f t="shared" si="15"/>
        <v>2.0941056043674826</v>
      </c>
      <c r="N77" s="56">
        <f t="shared" si="15"/>
        <v>1.8869665962981323</v>
      </c>
      <c r="O77" s="56">
        <f t="shared" si="15"/>
        <v>1.6464865045281591</v>
      </c>
      <c r="P77" s="56">
        <f t="shared" si="15"/>
        <v>2.8641398274131573</v>
      </c>
      <c r="Q77" s="56">
        <f t="shared" si="15"/>
        <v>2.5336113405272207</v>
      </c>
      <c r="R77" s="56">
        <f t="shared" si="15"/>
        <v>0</v>
      </c>
      <c r="S77" s="56">
        <f t="shared" si="15"/>
        <v>0</v>
      </c>
      <c r="T77" s="56">
        <f t="shared" si="15"/>
        <v>0</v>
      </c>
      <c r="U77" s="56">
        <f t="shared" si="15"/>
        <v>0</v>
      </c>
    </row>
    <row r="78" spans="1:21" ht="12.75">
      <c r="A78" s="32" t="s">
        <v>123</v>
      </c>
      <c r="B78" s="33" t="s">
        <v>11</v>
      </c>
      <c r="C78" s="56">
        <f>(C16+C17)/(C69+C70)</f>
        <v>7.527783436063014</v>
      </c>
      <c r="D78" s="56">
        <f aca="true" t="shared" si="16" ref="D78:U78">(D16+D17)/(D69+D70)</f>
        <v>7.217254008390323</v>
      </c>
      <c r="E78" s="56">
        <f t="shared" si="16"/>
        <v>6.625590643420999</v>
      </c>
      <c r="F78" s="56">
        <f t="shared" si="16"/>
        <v>6.016398008724283</v>
      </c>
      <c r="G78" s="44"/>
      <c r="H78" s="56">
        <f t="shared" si="16"/>
        <v>6.012345148875836</v>
      </c>
      <c r="I78" s="56">
        <f t="shared" si="16"/>
        <v>8.123528211023036</v>
      </c>
      <c r="J78" s="56">
        <f t="shared" si="16"/>
        <v>6.728739517961075</v>
      </c>
      <c r="K78" s="56">
        <f t="shared" si="16"/>
        <v>6.37581066118317</v>
      </c>
      <c r="L78" s="56">
        <f t="shared" si="16"/>
        <v>7.377196769745913</v>
      </c>
      <c r="M78" s="56">
        <f t="shared" si="16"/>
        <v>7.643017066263363</v>
      </c>
      <c r="N78" s="56">
        <f t="shared" si="16"/>
        <v>7.336570442008055</v>
      </c>
      <c r="O78" s="56">
        <f t="shared" si="16"/>
        <v>7.232857570057935</v>
      </c>
      <c r="P78" s="56">
        <f t="shared" si="16"/>
        <v>9.267148961488534</v>
      </c>
      <c r="Q78" s="56">
        <f t="shared" si="16"/>
        <v>8.608061207582914</v>
      </c>
      <c r="R78" s="56">
        <f t="shared" si="16"/>
        <v>8.35989001566305</v>
      </c>
      <c r="S78" s="56">
        <f t="shared" si="16"/>
        <v>7.635996400098043</v>
      </c>
      <c r="T78" s="56">
        <f t="shared" si="16"/>
        <v>6.14270728162989</v>
      </c>
      <c r="U78" s="56">
        <f t="shared" si="16"/>
        <v>7.113270299373447</v>
      </c>
    </row>
    <row r="79" spans="1:21" ht="12.75">
      <c r="A79" s="32" t="s">
        <v>54</v>
      </c>
      <c r="B79" s="33" t="s">
        <v>11</v>
      </c>
      <c r="C79" s="44">
        <f>C16+C17+C18+C26</f>
        <v>14126709.999999993</v>
      </c>
      <c r="D79" s="44">
        <f>D16+D17+D18+D26</f>
        <v>15892405.88888892</v>
      </c>
      <c r="E79" s="44">
        <f>E16+E17+E18+E26</f>
        <v>21130297</v>
      </c>
      <c r="F79" s="44">
        <f>F16+F17+F18+F26</f>
        <v>9363246</v>
      </c>
      <c r="G79" s="44"/>
      <c r="H79" s="44">
        <f aca="true" t="shared" si="17" ref="H79:U79">H16+H17+H18+H26</f>
        <v>7875293</v>
      </c>
      <c r="I79" s="44">
        <f t="shared" si="17"/>
        <v>8189698</v>
      </c>
      <c r="J79" s="44">
        <f t="shared" si="17"/>
        <v>10739282</v>
      </c>
      <c r="K79" s="44">
        <f t="shared" si="17"/>
        <v>14330596</v>
      </c>
      <c r="L79" s="44">
        <f t="shared" si="17"/>
        <v>10261332</v>
      </c>
      <c r="M79" s="44">
        <f t="shared" si="17"/>
        <v>5119004</v>
      </c>
      <c r="N79" s="44">
        <f t="shared" si="17"/>
        <v>5860598</v>
      </c>
      <c r="O79" s="44">
        <f t="shared" si="17"/>
        <v>5243663</v>
      </c>
      <c r="P79" s="44">
        <f t="shared" si="17"/>
        <v>6892696</v>
      </c>
      <c r="Q79" s="44">
        <f t="shared" si="17"/>
        <v>7320671</v>
      </c>
      <c r="R79" s="44">
        <f t="shared" si="17"/>
        <v>5577673</v>
      </c>
      <c r="S79" s="44">
        <f t="shared" si="17"/>
        <v>4059834</v>
      </c>
      <c r="T79" s="44">
        <f t="shared" si="17"/>
        <v>3976913</v>
      </c>
      <c r="U79" s="44">
        <f t="shared" si="17"/>
        <v>3266416</v>
      </c>
    </row>
    <row r="80" spans="1:21" ht="12.75">
      <c r="A80" s="32" t="s">
        <v>102</v>
      </c>
      <c r="B80" s="33" t="s">
        <v>11</v>
      </c>
      <c r="C80" s="44">
        <f>C79/C74</f>
        <v>2414447.0167806083</v>
      </c>
      <c r="D80" s="44">
        <f>D79/D74</f>
        <v>2789772.830115081</v>
      </c>
      <c r="E80" s="44">
        <f>E79/E74</f>
        <v>2722976.4175257734</v>
      </c>
      <c r="F80" s="44">
        <f>F79/F74</f>
        <v>2679040.3433476393</v>
      </c>
      <c r="G80" s="44"/>
      <c r="H80" s="44">
        <f aca="true" t="shared" si="18" ref="H80:U80">H79/H74</f>
        <v>2250083.714285714</v>
      </c>
      <c r="I80" s="44">
        <f t="shared" si="18"/>
        <v>2346618.3381088823</v>
      </c>
      <c r="J80" s="44">
        <f t="shared" si="18"/>
        <v>2619337.073170732</v>
      </c>
      <c r="K80" s="44">
        <f t="shared" si="18"/>
        <v>2470792.4137931033</v>
      </c>
      <c r="L80" s="44">
        <f t="shared" si="18"/>
        <v>2386356.2790697673</v>
      </c>
      <c r="M80" s="44">
        <f t="shared" si="18"/>
        <v>1706334.6666666667</v>
      </c>
      <c r="N80" s="44">
        <f t="shared" si="18"/>
        <v>1627943.8888888888</v>
      </c>
      <c r="O80" s="44">
        <f t="shared" si="18"/>
        <v>1498189.4285714286</v>
      </c>
      <c r="P80" s="44">
        <f t="shared" si="18"/>
        <v>1969341.7142857143</v>
      </c>
      <c r="Q80" s="44">
        <f t="shared" si="18"/>
        <v>2153138.529411765</v>
      </c>
      <c r="R80" s="44">
        <f t="shared" si="18"/>
        <v>1859224.3333333333</v>
      </c>
      <c r="S80" s="44">
        <f t="shared" si="18"/>
        <v>1623933.6</v>
      </c>
      <c r="T80" s="44">
        <f t="shared" si="18"/>
        <v>1325637.6666666667</v>
      </c>
      <c r="U80" s="44">
        <f t="shared" si="18"/>
        <v>1088805.3333333333</v>
      </c>
    </row>
    <row r="81" spans="1:21" ht="12.75">
      <c r="A81" s="32" t="s">
        <v>55</v>
      </c>
      <c r="B81" s="33" t="s">
        <v>11</v>
      </c>
      <c r="C81" s="44">
        <v>255862.545454545</v>
      </c>
      <c r="D81" s="44">
        <v>402158.555555556</v>
      </c>
      <c r="E81" s="44">
        <v>347656</v>
      </c>
      <c r="F81" s="44">
        <v>184001</v>
      </c>
      <c r="G81" s="44"/>
      <c r="H81" s="44">
        <v>147632</v>
      </c>
      <c r="I81" s="44">
        <v>317984</v>
      </c>
      <c r="J81" s="44">
        <v>350057</v>
      </c>
      <c r="K81" s="44">
        <v>474863</v>
      </c>
      <c r="L81" s="44">
        <v>200323</v>
      </c>
      <c r="M81" s="44">
        <v>97622</v>
      </c>
      <c r="N81" s="44">
        <v>103684</v>
      </c>
      <c r="O81" s="44">
        <v>132690</v>
      </c>
      <c r="P81" s="44">
        <v>248291</v>
      </c>
      <c r="Q81" s="44">
        <v>198458</v>
      </c>
      <c r="R81" s="44">
        <v>116769</v>
      </c>
      <c r="S81" s="44">
        <v>0</v>
      </c>
      <c r="T81" s="44">
        <v>133872</v>
      </c>
      <c r="U81" s="44">
        <v>97447</v>
      </c>
    </row>
    <row r="82" spans="1:21" ht="12.75">
      <c r="A82" s="32" t="s">
        <v>56</v>
      </c>
      <c r="B82" s="33" t="s">
        <v>11</v>
      </c>
      <c r="C82" s="44">
        <v>1027608.09090909</v>
      </c>
      <c r="D82" s="44">
        <v>843230.555555556</v>
      </c>
      <c r="E82" s="44">
        <v>1040134</v>
      </c>
      <c r="F82" s="44">
        <v>497420</v>
      </c>
      <c r="G82" s="44"/>
      <c r="H82" s="44">
        <v>599065</v>
      </c>
      <c r="I82" s="44">
        <v>519618</v>
      </c>
      <c r="J82" s="44">
        <v>860372</v>
      </c>
      <c r="K82" s="44">
        <v>803134</v>
      </c>
      <c r="L82" s="44">
        <v>536822</v>
      </c>
      <c r="M82" s="44">
        <v>377353</v>
      </c>
      <c r="N82" s="44">
        <v>391571</v>
      </c>
      <c r="O82" s="44">
        <v>294594</v>
      </c>
      <c r="P82" s="44">
        <v>193512</v>
      </c>
      <c r="Q82" s="44">
        <v>181537</v>
      </c>
      <c r="R82" s="44">
        <v>269664</v>
      </c>
      <c r="S82" s="44">
        <v>400558</v>
      </c>
      <c r="T82" s="44">
        <v>189412</v>
      </c>
      <c r="U82" s="44">
        <v>336763</v>
      </c>
    </row>
    <row r="83" spans="1:21" ht="12.75">
      <c r="A83" s="32" t="s">
        <v>57</v>
      </c>
      <c r="B83" s="33" t="s">
        <v>11</v>
      </c>
      <c r="C83" s="44">
        <f>(C21+C33+C26)-(C22+C23+C24+C25+C29+C30+C34+C81+C82)</f>
        <v>4644814.818181818</v>
      </c>
      <c r="D83" s="44">
        <f>(D21+D33+D26)-(D22+D23+D24+D25+D29+D30+D34+D81+D82)</f>
        <v>5905568.33333336</v>
      </c>
      <c r="E83" s="44">
        <f>(E21+E33+E26)-(E22+E23+E24+E25+E29+E30+E34+E81+E82)</f>
        <v>6398065</v>
      </c>
      <c r="F83" s="44">
        <f>(F21+F33+F26)-(F22+F23+F24+F25+F29+F30+F34+F81+F82)</f>
        <v>3170102</v>
      </c>
      <c r="G83" s="44"/>
      <c r="H83" s="44">
        <f aca="true" t="shared" si="19" ref="H83:U83">(H21+H33+H26)-(H22+H23+H24+H25+H29+H30+H34+H81+H82)</f>
        <v>1121930</v>
      </c>
      <c r="I83" s="44">
        <f t="shared" si="19"/>
        <v>1599559</v>
      </c>
      <c r="J83" s="44">
        <f t="shared" si="19"/>
        <v>1972388</v>
      </c>
      <c r="K83" s="44">
        <f t="shared" si="19"/>
        <v>4567948</v>
      </c>
      <c r="L83" s="44">
        <f t="shared" si="19"/>
        <v>3080013</v>
      </c>
      <c r="M83" s="44">
        <f t="shared" si="19"/>
        <v>1002188</v>
      </c>
      <c r="N83" s="44">
        <f t="shared" si="19"/>
        <v>1825636</v>
      </c>
      <c r="O83" s="44">
        <f t="shared" si="19"/>
        <v>1776517</v>
      </c>
      <c r="P83" s="44">
        <f t="shared" si="19"/>
        <v>2676204</v>
      </c>
      <c r="Q83" s="44">
        <f t="shared" si="19"/>
        <v>3332611</v>
      </c>
      <c r="R83" s="44">
        <f t="shared" si="19"/>
        <v>1880177</v>
      </c>
      <c r="S83" s="44">
        <f t="shared" si="19"/>
        <v>77633</v>
      </c>
      <c r="T83" s="44">
        <f t="shared" si="19"/>
        <v>532554</v>
      </c>
      <c r="U83" s="44">
        <f t="shared" si="19"/>
        <v>-464885</v>
      </c>
    </row>
    <row r="84" spans="1:21" ht="12.75">
      <c r="A84" s="34" t="s">
        <v>103</v>
      </c>
      <c r="B84" s="35" t="s">
        <v>11</v>
      </c>
      <c r="C84" s="46">
        <f>C83/C74</f>
        <v>793862.0727159729</v>
      </c>
      <c r="D84" s="46">
        <f>D83/D74</f>
        <v>1036670.8601521399</v>
      </c>
      <c r="E84" s="46">
        <f>E83/E74</f>
        <v>824492.912371134</v>
      </c>
      <c r="F84" s="46">
        <f>F83/F74</f>
        <v>907039.1988555079</v>
      </c>
      <c r="G84" s="46"/>
      <c r="H84" s="46">
        <f aca="true" t="shared" si="20" ref="H84:U84">H83/H74</f>
        <v>320551.4285714286</v>
      </c>
      <c r="I84" s="46">
        <f t="shared" si="20"/>
        <v>458326.3610315186</v>
      </c>
      <c r="J84" s="46">
        <f t="shared" si="20"/>
        <v>481070.2439024391</v>
      </c>
      <c r="K84" s="46">
        <f t="shared" si="20"/>
        <v>787577.2413793104</v>
      </c>
      <c r="L84" s="46">
        <f t="shared" si="20"/>
        <v>716282.0930232558</v>
      </c>
      <c r="M84" s="46">
        <f t="shared" si="20"/>
        <v>334062.6666666667</v>
      </c>
      <c r="N84" s="46">
        <f t="shared" si="20"/>
        <v>507121.1111111111</v>
      </c>
      <c r="O84" s="46">
        <f t="shared" si="20"/>
        <v>507576.28571428574</v>
      </c>
      <c r="P84" s="46">
        <f t="shared" si="20"/>
        <v>764629.7142857143</v>
      </c>
      <c r="Q84" s="46">
        <f t="shared" si="20"/>
        <v>980179.705882353</v>
      </c>
      <c r="R84" s="46">
        <f t="shared" si="20"/>
        <v>626725.6666666666</v>
      </c>
      <c r="S84" s="46">
        <f t="shared" si="20"/>
        <v>31053.2</v>
      </c>
      <c r="T84" s="46">
        <f t="shared" si="20"/>
        <v>177518</v>
      </c>
      <c r="U84" s="46">
        <f t="shared" si="20"/>
        <v>-154961.66666666666</v>
      </c>
    </row>
    <row r="85" spans="1:12" ht="12.75">
      <c r="A85" s="17" t="s">
        <v>58</v>
      </c>
      <c r="B85" s="8"/>
      <c r="L85" s="10"/>
    </row>
    <row r="86" spans="2:12" ht="12.75">
      <c r="B86" s="8"/>
      <c r="L86" s="10"/>
    </row>
    <row r="87" spans="1:12" ht="15">
      <c r="A87" s="7" t="s">
        <v>106</v>
      </c>
      <c r="B87" s="14"/>
      <c r="L87" s="10"/>
    </row>
    <row r="88" spans="1:12" ht="14.25">
      <c r="A88" s="15" t="s">
        <v>9</v>
      </c>
      <c r="B88" s="14"/>
      <c r="L88" s="10"/>
    </row>
    <row r="89" spans="1:21" ht="14.25">
      <c r="A89" s="30"/>
      <c r="B89" s="36"/>
      <c r="C89" s="39">
        <v>2008</v>
      </c>
      <c r="D89" s="39">
        <v>2007</v>
      </c>
      <c r="E89" s="39">
        <v>2006</v>
      </c>
      <c r="F89" s="39">
        <v>2005</v>
      </c>
      <c r="G89" s="39" t="s">
        <v>3</v>
      </c>
      <c r="H89" s="40">
        <v>2003</v>
      </c>
      <c r="I89" s="40">
        <v>2002</v>
      </c>
      <c r="J89" s="40">
        <v>2001</v>
      </c>
      <c r="K89" s="40">
        <v>2000</v>
      </c>
      <c r="L89" s="40">
        <v>1999</v>
      </c>
      <c r="M89" s="40">
        <v>1998</v>
      </c>
      <c r="N89" s="40">
        <v>1997</v>
      </c>
      <c r="O89" s="40">
        <v>1996</v>
      </c>
      <c r="P89" s="40">
        <v>1995</v>
      </c>
      <c r="Q89" s="40">
        <v>1994</v>
      </c>
      <c r="R89" s="40">
        <v>1993</v>
      </c>
      <c r="S89" s="40">
        <v>1992</v>
      </c>
      <c r="T89" s="40">
        <v>1991</v>
      </c>
      <c r="U89" s="40">
        <v>1990</v>
      </c>
    </row>
    <row r="90" spans="1:21" ht="12.75">
      <c r="A90" s="32" t="s">
        <v>59</v>
      </c>
      <c r="B90" s="33" t="s">
        <v>6</v>
      </c>
      <c r="C90" s="54">
        <f>((C32+C33)/C52)*100</f>
        <v>12.42702529577357</v>
      </c>
      <c r="D90" s="54">
        <f>((D32+D33)/D52)*100</f>
        <v>17.9064612351657</v>
      </c>
      <c r="E90" s="54">
        <f>((E32+E33)/E52)*100</f>
        <v>15.405151172720274</v>
      </c>
      <c r="F90" s="54">
        <f>((F32+F33)/F52)*100</f>
        <v>15.702729855330483</v>
      </c>
      <c r="G90" s="54"/>
      <c r="H90" s="54">
        <f aca="true" t="shared" si="21" ref="H90:U90">((H32+H33)/H52)*100</f>
        <v>0.6743657166987801</v>
      </c>
      <c r="I90" s="54">
        <f t="shared" si="21"/>
        <v>4.6874600663265085</v>
      </c>
      <c r="J90" s="54">
        <f t="shared" si="21"/>
        <v>5.485415505635681</v>
      </c>
      <c r="K90" s="54">
        <f t="shared" si="21"/>
        <v>17.518635259286174</v>
      </c>
      <c r="L90" s="54">
        <f t="shared" si="21"/>
        <v>14.897556836931342</v>
      </c>
      <c r="M90" s="54">
        <f t="shared" si="21"/>
        <v>4.546022832811808</v>
      </c>
      <c r="N90" s="54">
        <f t="shared" si="21"/>
        <v>11.547416923238377</v>
      </c>
      <c r="O90" s="54">
        <f t="shared" si="21"/>
        <v>11.609682499846851</v>
      </c>
      <c r="P90" s="54">
        <f t="shared" si="21"/>
        <v>20.02967112293949</v>
      </c>
      <c r="Q90" s="54">
        <f t="shared" si="21"/>
        <v>30.30777658581767</v>
      </c>
      <c r="R90" s="54">
        <f t="shared" si="21"/>
        <v>23.262419719185246</v>
      </c>
      <c r="S90" s="54">
        <f t="shared" si="21"/>
        <v>4.788713086774111</v>
      </c>
      <c r="T90" s="54">
        <f t="shared" si="21"/>
        <v>13.728159313796814</v>
      </c>
      <c r="U90" s="54">
        <f t="shared" si="21"/>
        <v>-4.84086611483963</v>
      </c>
    </row>
    <row r="91" spans="1:21" ht="12.75">
      <c r="A91" s="32" t="s">
        <v>60</v>
      </c>
      <c r="B91" s="33" t="s">
        <v>6</v>
      </c>
      <c r="C91" s="54">
        <f>(C32/C21)*100</f>
        <v>15.202035649080317</v>
      </c>
      <c r="D91" s="54">
        <f>(D32/D21)*100</f>
        <v>26.167425092958812</v>
      </c>
      <c r="E91" s="54">
        <f>(E32/E21)*100</f>
        <v>15.969608735171231</v>
      </c>
      <c r="F91" s="54">
        <f>(F32/F21)*100</f>
        <v>19.66033928413343</v>
      </c>
      <c r="G91" s="54"/>
      <c r="H91" s="54">
        <f aca="true" t="shared" si="22" ref="H91:U91">(H32/H21)*100</f>
        <v>-0.20497733031734902</v>
      </c>
      <c r="I91" s="54">
        <f t="shared" si="22"/>
        <v>5.013858394012629</v>
      </c>
      <c r="J91" s="54">
        <f t="shared" si="22"/>
        <v>6.64026690483431</v>
      </c>
      <c r="K91" s="54">
        <f t="shared" si="22"/>
        <v>24.928522138208077</v>
      </c>
      <c r="L91" s="54">
        <f t="shared" si="22"/>
        <v>20.44718277620943</v>
      </c>
      <c r="M91" s="54">
        <f t="shared" si="22"/>
        <v>4.085045553835517</v>
      </c>
      <c r="N91" s="54">
        <f t="shared" si="22"/>
        <v>16.080974763470575</v>
      </c>
      <c r="O91" s="54">
        <f t="shared" si="22"/>
        <v>18.511094249233185</v>
      </c>
      <c r="P91" s="54">
        <f t="shared" si="22"/>
        <v>29.666855530353224</v>
      </c>
      <c r="Q91" s="54">
        <f t="shared" si="22"/>
        <v>47.72437645619136</v>
      </c>
      <c r="R91" s="54">
        <f t="shared" si="22"/>
        <v>29.35368016318286</v>
      </c>
      <c r="S91" s="54">
        <f t="shared" si="22"/>
        <v>4.245726197226308</v>
      </c>
      <c r="T91" s="54">
        <f t="shared" si="22"/>
        <v>23.043842343557063</v>
      </c>
      <c r="U91" s="54">
        <f t="shared" si="22"/>
        <v>-11.403103705317436</v>
      </c>
    </row>
    <row r="92" spans="1:21" ht="12.75">
      <c r="A92" s="32" t="s">
        <v>107</v>
      </c>
      <c r="B92" s="33" t="s">
        <v>6</v>
      </c>
      <c r="C92" s="54">
        <f>((C32+C33)/C79)*100</f>
        <v>16.793398012443316</v>
      </c>
      <c r="D92" s="54">
        <f>((D32+D33)/D79)*100</f>
        <v>24.54689592379958</v>
      </c>
      <c r="E92" s="54">
        <f>((E32+E33)/E79)*100</f>
        <v>16.478244484684716</v>
      </c>
      <c r="F92" s="54">
        <f>((F32+F33)/F79)*100</f>
        <v>21.123358288354275</v>
      </c>
      <c r="G92" s="54"/>
      <c r="H92" s="54">
        <f aca="true" t="shared" si="23" ref="H92:U92">((H32+H33)/H79)*100</f>
        <v>1.0333583779041617</v>
      </c>
      <c r="I92" s="54">
        <f t="shared" si="23"/>
        <v>6.13622138447596</v>
      </c>
      <c r="J92" s="54">
        <f t="shared" si="23"/>
        <v>8.402796388063932</v>
      </c>
      <c r="K92" s="54">
        <f t="shared" si="23"/>
        <v>24.465172278947783</v>
      </c>
      <c r="L92" s="54">
        <f t="shared" si="23"/>
        <v>20.6163001060681</v>
      </c>
      <c r="M92" s="54">
        <f t="shared" si="23"/>
        <v>6.961158850432623</v>
      </c>
      <c r="N92" s="54">
        <f t="shared" si="23"/>
        <v>17.78001152783385</v>
      </c>
      <c r="O92" s="54">
        <f t="shared" si="23"/>
        <v>22.408171539627926</v>
      </c>
      <c r="P92" s="54">
        <f t="shared" si="23"/>
        <v>31.97475994879217</v>
      </c>
      <c r="Q92" s="54">
        <f t="shared" si="23"/>
        <v>39.495204742843924</v>
      </c>
      <c r="R92" s="54">
        <f t="shared" si="23"/>
        <v>32.222971837897276</v>
      </c>
      <c r="S92" s="54">
        <f t="shared" si="23"/>
        <v>9.757467916175882</v>
      </c>
      <c r="T92" s="54">
        <f t="shared" si="23"/>
        <v>28.825322555459472</v>
      </c>
      <c r="U92" s="54">
        <f t="shared" si="23"/>
        <v>-10.674543597631166</v>
      </c>
    </row>
    <row r="93" spans="1:21" ht="12.75">
      <c r="A93" s="32" t="s">
        <v>61</v>
      </c>
      <c r="B93" s="33" t="s">
        <v>6</v>
      </c>
      <c r="C93" s="54">
        <f>(C51/C60)*100</f>
        <v>170.4047363293409</v>
      </c>
      <c r="D93" s="54">
        <f>(D51/D60)*100</f>
        <v>137.8602248562713</v>
      </c>
      <c r="E93" s="54">
        <f>(E51/E60)*100</f>
        <v>100.51272591882375</v>
      </c>
      <c r="F93" s="54">
        <f>(F51/F60)*100</f>
        <v>197.2935766617341</v>
      </c>
      <c r="G93" s="54"/>
      <c r="H93" s="54">
        <f aca="true" t="shared" si="24" ref="H93:U93">(H51/H60)*100</f>
        <v>110.24607000708899</v>
      </c>
      <c r="I93" s="54">
        <f t="shared" si="24"/>
        <v>198.03333637573922</v>
      </c>
      <c r="J93" s="54">
        <f t="shared" si="24"/>
        <v>119.01239894108029</v>
      </c>
      <c r="K93" s="54">
        <f t="shared" si="24"/>
        <v>226.38726011180415</v>
      </c>
      <c r="L93" s="54">
        <f t="shared" si="24"/>
        <v>202.04251471545004</v>
      </c>
      <c r="M93" s="54">
        <f t="shared" si="24"/>
        <v>124.6783806944698</v>
      </c>
      <c r="N93" s="54">
        <f t="shared" si="24"/>
        <v>156.96654632492147</v>
      </c>
      <c r="O93" s="54">
        <f t="shared" si="24"/>
        <v>169.47897658331163</v>
      </c>
      <c r="P93" s="54">
        <f t="shared" si="24"/>
        <v>214.25563822459998</v>
      </c>
      <c r="Q93" s="54">
        <f t="shared" si="24"/>
        <v>256.62838957896616</v>
      </c>
      <c r="R93" s="54">
        <f t="shared" si="24"/>
        <v>170.51238629975373</v>
      </c>
      <c r="S93" s="54">
        <f t="shared" si="24"/>
        <v>103.12829950202635</v>
      </c>
      <c r="T93" s="54">
        <f t="shared" si="24"/>
        <v>99.23126786480569</v>
      </c>
      <c r="U93" s="54">
        <f t="shared" si="24"/>
        <v>86.63584099242281</v>
      </c>
    </row>
    <row r="94" spans="1:21" ht="12.75">
      <c r="A94" s="32" t="s">
        <v>62</v>
      </c>
      <c r="B94" s="33" t="s">
        <v>6</v>
      </c>
      <c r="C94" s="54">
        <f>((C51-C47)/C60)*100</f>
        <v>60.446717864952696</v>
      </c>
      <c r="D94" s="54">
        <f>((D51-D47)/D60)*100</f>
        <v>79.47679084143324</v>
      </c>
      <c r="E94" s="54">
        <f>((E51-E47)/E60)*100</f>
        <v>45.87030002457821</v>
      </c>
      <c r="F94" s="54">
        <f>((F51-F47)/F60)*100</f>
        <v>89.96701959781433</v>
      </c>
      <c r="G94" s="54"/>
      <c r="H94" s="54">
        <f aca="true" t="shared" si="25" ref="H94:U94">((H51-H47)/H60)*100</f>
        <v>45.20381951808902</v>
      </c>
      <c r="I94" s="54">
        <f t="shared" si="25"/>
        <v>98.13228800463285</v>
      </c>
      <c r="J94" s="54">
        <f t="shared" si="25"/>
        <v>51.402339650205406</v>
      </c>
      <c r="K94" s="54">
        <f t="shared" si="25"/>
        <v>102.82135162915955</v>
      </c>
      <c r="L94" s="54">
        <f t="shared" si="25"/>
        <v>101.31255667177246</v>
      </c>
      <c r="M94" s="54">
        <f t="shared" si="25"/>
        <v>53.02843644879265</v>
      </c>
      <c r="N94" s="54">
        <f t="shared" si="25"/>
        <v>72.37675310468921</v>
      </c>
      <c r="O94" s="54">
        <f t="shared" si="25"/>
        <v>75.78867116980994</v>
      </c>
      <c r="P94" s="54">
        <f t="shared" si="25"/>
        <v>92.8020868372016</v>
      </c>
      <c r="Q94" s="54">
        <f t="shared" si="25"/>
        <v>77.49438124421286</v>
      </c>
      <c r="R94" s="54">
        <f t="shared" si="25"/>
        <v>67.51670259974135</v>
      </c>
      <c r="S94" s="54">
        <f t="shared" si="25"/>
        <v>43.997011937935504</v>
      </c>
      <c r="T94" s="54">
        <f t="shared" si="25"/>
        <v>43.725225651133535</v>
      </c>
      <c r="U94" s="54">
        <f t="shared" si="25"/>
        <v>16.081514807869265</v>
      </c>
    </row>
    <row r="95" spans="1:21" ht="12.75">
      <c r="A95" s="32" t="s">
        <v>63</v>
      </c>
      <c r="B95" s="33" t="s">
        <v>6</v>
      </c>
      <c r="C95" s="54">
        <f>((C32+C33)/C34)*100</f>
        <v>566.0620275839136</v>
      </c>
      <c r="D95" s="54">
        <f>((D32+D33)/D34)*100</f>
        <v>1361.4656824462081</v>
      </c>
      <c r="E95" s="54">
        <f>((E32+E33)/E34)*100</f>
        <v>1006.9936258575015</v>
      </c>
      <c r="F95" s="54">
        <f>((F32+F33)/F34)*100</f>
        <v>1281.0954361146737</v>
      </c>
      <c r="G95" s="54"/>
      <c r="H95" s="54">
        <f aca="true" t="shared" si="26" ref="H95:U95">((H32+H33)/H34)*100</f>
        <v>20.525056054235783</v>
      </c>
      <c r="I95" s="54">
        <f t="shared" si="26"/>
        <v>148.05655480035236</v>
      </c>
      <c r="J95" s="54">
        <f t="shared" si="26"/>
        <v>172.0125120803335</v>
      </c>
      <c r="K95" s="54">
        <f t="shared" si="26"/>
        <v>742.8511799578783</v>
      </c>
      <c r="L95" s="54">
        <f t="shared" si="26"/>
        <v>554.8099542883219</v>
      </c>
      <c r="M95" s="54">
        <f t="shared" si="26"/>
        <v>141.12107339173411</v>
      </c>
      <c r="N95" s="54">
        <f t="shared" si="26"/>
        <v>610.8515452797449</v>
      </c>
      <c r="O95" s="54">
        <f t="shared" si="26"/>
        <v>413.4735027095503</v>
      </c>
      <c r="P95" s="54">
        <f t="shared" si="26"/>
        <v>627.8267433910665</v>
      </c>
      <c r="Q95" s="54">
        <f t="shared" si="26"/>
        <v>752.1804620815784</v>
      </c>
      <c r="R95" s="54">
        <f t="shared" si="26"/>
        <v>311.0185109877084</v>
      </c>
      <c r="S95" s="54">
        <f t="shared" si="26"/>
        <v>38.260169967074795</v>
      </c>
      <c r="T95" s="54">
        <f t="shared" si="26"/>
        <v>87.97295638026829</v>
      </c>
      <c r="U95" s="54">
        <f t="shared" si="26"/>
        <v>-45.67216378711866</v>
      </c>
    </row>
    <row r="96" spans="1:21" ht="12.75">
      <c r="A96" s="32" t="s">
        <v>64</v>
      </c>
      <c r="B96" s="33" t="s">
        <v>6</v>
      </c>
      <c r="C96" s="54">
        <f>(C54/C62)*100</f>
        <v>53.10979320881919</v>
      </c>
      <c r="D96" s="54">
        <f>(D54/D62)*100</f>
        <v>40.90952214804801</v>
      </c>
      <c r="E96" s="54">
        <f>(E54/E62)*100</f>
        <v>41.279441335626146</v>
      </c>
      <c r="F96" s="54">
        <f>(F54/F62)*100</f>
        <v>51.084358450890186</v>
      </c>
      <c r="G96" s="54"/>
      <c r="H96" s="54">
        <f aca="true" t="shared" si="27" ref="H96:U96">(H54/H62)*100</f>
        <v>29.14235232153174</v>
      </c>
      <c r="I96" s="54">
        <f t="shared" si="27"/>
        <v>49.724043741841875</v>
      </c>
      <c r="J96" s="54">
        <f t="shared" si="27"/>
        <v>43.78678826976962</v>
      </c>
      <c r="K96" s="54">
        <f t="shared" si="27"/>
        <v>48.04964052621188</v>
      </c>
      <c r="L96" s="54">
        <f t="shared" si="27"/>
        <v>39.004343692083346</v>
      </c>
      <c r="M96" s="54">
        <f t="shared" si="27"/>
        <v>35.39094760455514</v>
      </c>
      <c r="N96" s="54">
        <f t="shared" si="27"/>
        <v>39.42800992886251</v>
      </c>
      <c r="O96" s="54">
        <f t="shared" si="27"/>
        <v>36.966912164285134</v>
      </c>
      <c r="P96" s="54">
        <f t="shared" si="27"/>
        <v>41.6753133221688</v>
      </c>
      <c r="Q96" s="54">
        <f t="shared" si="27"/>
        <v>46.603329489104745</v>
      </c>
      <c r="R96" s="54">
        <f t="shared" si="27"/>
        <v>29.743995756754227</v>
      </c>
      <c r="S96" s="54">
        <f t="shared" si="27"/>
        <v>-5.659739859719889</v>
      </c>
      <c r="T96" s="54">
        <f t="shared" si="27"/>
        <v>13.060383959452066</v>
      </c>
      <c r="U96" s="54">
        <f t="shared" si="27"/>
        <v>-10.730652501686858</v>
      </c>
    </row>
    <row r="97" spans="1:21" ht="12.75">
      <c r="A97" s="32" t="s">
        <v>65</v>
      </c>
      <c r="B97" s="33" t="s">
        <v>6</v>
      </c>
      <c r="C97" s="54">
        <f>(C60/C62)*100</f>
        <v>23.50645277974625</v>
      </c>
      <c r="D97" s="54">
        <f>(D60/D62)*100</f>
        <v>37.95641014922912</v>
      </c>
      <c r="E97" s="54">
        <f>(E60/E62)*100</f>
        <v>45.45277973690429</v>
      </c>
      <c r="F97" s="54">
        <f>(F60/F62)*100</f>
        <v>24.556844502617054</v>
      </c>
      <c r="G97" s="54"/>
      <c r="H97" s="54">
        <f aca="true" t="shared" si="28" ref="H97:U97">(H60/H62)*100</f>
        <v>52.041377449568415</v>
      </c>
      <c r="I97" s="54">
        <f t="shared" si="28"/>
        <v>29.636592144951983</v>
      </c>
      <c r="J97" s="54">
        <f t="shared" si="28"/>
        <v>40.86066193598209</v>
      </c>
      <c r="K97" s="54">
        <f t="shared" si="28"/>
        <v>25.18573049731717</v>
      </c>
      <c r="L97" s="54">
        <f t="shared" si="28"/>
        <v>27.49267941197555</v>
      </c>
      <c r="M97" s="54">
        <f t="shared" si="28"/>
        <v>43.886874909421955</v>
      </c>
      <c r="N97" s="54">
        <f t="shared" si="28"/>
        <v>35.548344249474695</v>
      </c>
      <c r="O97" s="54">
        <f t="shared" si="28"/>
        <v>36.45628765707533</v>
      </c>
      <c r="P97" s="54">
        <f t="shared" si="28"/>
        <v>27.23447012352941</v>
      </c>
      <c r="Q97" s="54">
        <f t="shared" si="28"/>
        <v>24.667903304897504</v>
      </c>
      <c r="R97" s="54">
        <f t="shared" si="28"/>
        <v>29.884466554605837</v>
      </c>
      <c r="S97" s="54">
        <f t="shared" si="28"/>
        <v>43.919120013210346</v>
      </c>
      <c r="T97" s="54">
        <f t="shared" si="28"/>
        <v>52.688555643894496</v>
      </c>
      <c r="U97" s="54">
        <f t="shared" si="28"/>
        <v>52.068199046473985</v>
      </c>
    </row>
    <row r="98" spans="1:21" ht="12.75">
      <c r="A98" s="34" t="s">
        <v>66</v>
      </c>
      <c r="B98" s="35" t="s">
        <v>6</v>
      </c>
      <c r="C98" s="57">
        <f>((C56+C55)/C62)*100</f>
        <v>23.383754011434558</v>
      </c>
      <c r="D98" s="57">
        <f>((D56+D55)/D62)*100</f>
        <v>21.13406770272287</v>
      </c>
      <c r="E98" s="57">
        <f>((E56+E55)/E62)*100</f>
        <v>13.267778927469559</v>
      </c>
      <c r="F98" s="57">
        <f>((F56+F55)/F62)*100</f>
        <v>24.35879704649276</v>
      </c>
      <c r="G98" s="57"/>
      <c r="H98" s="57">
        <f aca="true" t="shared" si="29" ref="H98:U98">((H56+H55)/H62)*100</f>
        <v>18.816270228899846</v>
      </c>
      <c r="I98" s="57">
        <f t="shared" si="29"/>
        <v>20.639364113206145</v>
      </c>
      <c r="J98" s="57">
        <f t="shared" si="29"/>
        <v>15.352549794248288</v>
      </c>
      <c r="K98" s="57">
        <f t="shared" si="29"/>
        <v>26.76462897647095</v>
      </c>
      <c r="L98" s="57">
        <f t="shared" si="29"/>
        <v>33.5029768959411</v>
      </c>
      <c r="M98" s="57">
        <f t="shared" si="29"/>
        <v>20.722177486022915</v>
      </c>
      <c r="N98" s="57">
        <f t="shared" si="29"/>
        <v>25.0236458216628</v>
      </c>
      <c r="O98" s="57">
        <f t="shared" si="29"/>
        <v>26.57680017863953</v>
      </c>
      <c r="P98" s="57">
        <f t="shared" si="29"/>
        <v>31.090216554301797</v>
      </c>
      <c r="Q98" s="57">
        <f t="shared" si="29"/>
        <v>28.72876720599775</v>
      </c>
      <c r="R98" s="57">
        <f t="shared" si="29"/>
        <v>40.37153768863993</v>
      </c>
      <c r="S98" s="57">
        <f t="shared" si="29"/>
        <v>61.740619846509546</v>
      </c>
      <c r="T98" s="57">
        <f t="shared" si="29"/>
        <v>34.251060396653436</v>
      </c>
      <c r="U98" s="57">
        <f t="shared" si="29"/>
        <v>58.662453455212884</v>
      </c>
    </row>
    <row r="99" spans="1:12" ht="12.75">
      <c r="A99" s="12"/>
      <c r="B99" s="8"/>
      <c r="L99" s="10"/>
    </row>
    <row r="100" spans="1:12" ht="15">
      <c r="A100" s="7" t="s">
        <v>108</v>
      </c>
      <c r="B100" s="14"/>
      <c r="L100" s="10"/>
    </row>
    <row r="101" spans="1:12" ht="14.25">
      <c r="A101" s="15" t="s">
        <v>9</v>
      </c>
      <c r="B101" s="14"/>
      <c r="L101" s="10"/>
    </row>
    <row r="102" spans="1:21" ht="14.25">
      <c r="A102" s="30"/>
      <c r="B102" s="36"/>
      <c r="C102" s="39">
        <v>2008</v>
      </c>
      <c r="D102" s="39">
        <v>2007</v>
      </c>
      <c r="E102" s="39">
        <v>2006</v>
      </c>
      <c r="F102" s="39">
        <v>2005</v>
      </c>
      <c r="G102" s="39" t="s">
        <v>3</v>
      </c>
      <c r="H102" s="40">
        <v>2003</v>
      </c>
      <c r="I102" s="40">
        <v>2002</v>
      </c>
      <c r="J102" s="40">
        <v>2001</v>
      </c>
      <c r="K102" s="40">
        <v>2000</v>
      </c>
      <c r="L102" s="40">
        <v>1999</v>
      </c>
      <c r="M102" s="40">
        <v>1998</v>
      </c>
      <c r="N102" s="40">
        <v>1997</v>
      </c>
      <c r="O102" s="40">
        <v>1996</v>
      </c>
      <c r="P102" s="40">
        <v>1995</v>
      </c>
      <c r="Q102" s="40">
        <v>1994</v>
      </c>
      <c r="R102" s="40">
        <v>1993</v>
      </c>
      <c r="S102" s="40">
        <v>1992</v>
      </c>
      <c r="T102" s="40">
        <v>1991</v>
      </c>
      <c r="U102" s="40">
        <v>1990</v>
      </c>
    </row>
    <row r="103" spans="1:21" ht="12.75">
      <c r="A103" s="32" t="s">
        <v>112</v>
      </c>
      <c r="B103" s="33" t="s">
        <v>11</v>
      </c>
      <c r="C103" s="56">
        <f>C22/(C69+C70)</f>
        <v>1.0873158203698272</v>
      </c>
      <c r="D103" s="56">
        <f>D22/(D69+D70)</f>
        <v>1.0685737601287257</v>
      </c>
      <c r="E103" s="56">
        <f>E22/(E69+E70)</f>
        <v>0.8862718943386324</v>
      </c>
      <c r="F103" s="56">
        <f>F22/(F69+F70)</f>
        <v>0.8770821099763019</v>
      </c>
      <c r="G103" s="56"/>
      <c r="H103" s="56">
        <f aca="true" t="shared" si="30" ref="H103:U103">H22/(H69+H70)</f>
        <v>0.7954595908446425</v>
      </c>
      <c r="I103" s="56">
        <f t="shared" si="30"/>
        <v>2.537297484687693</v>
      </c>
      <c r="J103" s="56">
        <f t="shared" si="30"/>
        <v>1.296084707461953</v>
      </c>
      <c r="K103" s="56">
        <f t="shared" si="30"/>
        <v>0.9307251886835088</v>
      </c>
      <c r="L103" s="56">
        <f t="shared" si="30"/>
        <v>1.1768185936576718</v>
      </c>
      <c r="M103" s="56">
        <f t="shared" si="30"/>
        <v>0.9574499948104325</v>
      </c>
      <c r="N103" s="56">
        <f t="shared" si="30"/>
        <v>0.975390345510948</v>
      </c>
      <c r="O103" s="56">
        <f t="shared" si="30"/>
        <v>0.7981979313101051</v>
      </c>
      <c r="P103" s="56">
        <f t="shared" si="30"/>
        <v>1.2089206512332324</v>
      </c>
      <c r="Q103" s="56">
        <f t="shared" si="30"/>
        <v>1.2370283589464623</v>
      </c>
      <c r="R103" s="56">
        <f t="shared" si="30"/>
        <v>0.9382967290520996</v>
      </c>
      <c r="S103" s="56">
        <f t="shared" si="30"/>
        <v>0.6220233918785164</v>
      </c>
      <c r="T103" s="56">
        <f t="shared" si="30"/>
        <v>0.6252531383317089</v>
      </c>
      <c r="U103" s="56">
        <f t="shared" si="30"/>
        <v>1.251952583680535</v>
      </c>
    </row>
    <row r="104" spans="1:21" ht="12.75">
      <c r="A104" s="32" t="s">
        <v>113</v>
      </c>
      <c r="B104" s="33" t="s">
        <v>11</v>
      </c>
      <c r="C104" s="56">
        <f>C23/(C69+C70)</f>
        <v>0.8824783289306362</v>
      </c>
      <c r="D104" s="56">
        <f>D23/(D69+D70)</f>
        <v>0.8162074018734554</v>
      </c>
      <c r="E104" s="56">
        <f>E23/(E69+E70)</f>
        <v>0.7164824111184348</v>
      </c>
      <c r="F104" s="56">
        <f>F23/(F69+F70)</f>
        <v>0.6083896514481052</v>
      </c>
      <c r="G104" s="56"/>
      <c r="H104" s="56">
        <f aca="true" t="shared" si="31" ref="H104:U104">H23/(H69+H70)</f>
        <v>1.0161328742151103</v>
      </c>
      <c r="I104" s="56">
        <f t="shared" si="31"/>
        <v>0.958758548492489</v>
      </c>
      <c r="J104" s="56">
        <f t="shared" si="31"/>
        <v>0.7062181942421464</v>
      </c>
      <c r="K104" s="56">
        <f t="shared" si="31"/>
        <v>0.6245014574953677</v>
      </c>
      <c r="L104" s="56">
        <f t="shared" si="31"/>
        <v>0.9725459917273981</v>
      </c>
      <c r="M104" s="56">
        <f t="shared" si="31"/>
        <v>1.2149963673027593</v>
      </c>
      <c r="N104" s="56">
        <f t="shared" si="31"/>
        <v>0.9004246425998137</v>
      </c>
      <c r="O104" s="56">
        <f t="shared" si="31"/>
        <v>0.866379177834108</v>
      </c>
      <c r="P104" s="56">
        <f t="shared" si="31"/>
        <v>0.8714706836867157</v>
      </c>
      <c r="Q104" s="56">
        <f t="shared" si="31"/>
        <v>0.9107457841341804</v>
      </c>
      <c r="R104" s="56">
        <f t="shared" si="31"/>
        <v>0.6100772291264134</v>
      </c>
      <c r="S104" s="56">
        <f t="shared" si="31"/>
        <v>0.9275173586748469</v>
      </c>
      <c r="T104" s="56">
        <f t="shared" si="31"/>
        <v>0.5600660056376168</v>
      </c>
      <c r="U104" s="56">
        <f t="shared" si="31"/>
        <v>0.8760137759946931</v>
      </c>
    </row>
    <row r="105" spans="1:21" ht="12.75">
      <c r="A105" s="32" t="s">
        <v>114</v>
      </c>
      <c r="B105" s="33" t="s">
        <v>11</v>
      </c>
      <c r="C105" s="56">
        <f>C24/(C69+C70)</f>
        <v>0.13119528421876522</v>
      </c>
      <c r="D105" s="56">
        <f>D24/(D69+D70)</f>
        <v>0.10276409401758513</v>
      </c>
      <c r="E105" s="56">
        <f>E24/(E69+E70)</f>
        <v>0.11871315800160566</v>
      </c>
      <c r="F105" s="56">
        <f>F24/(F69+F70)</f>
        <v>0.09119405763060211</v>
      </c>
      <c r="G105" s="56"/>
      <c r="H105" s="56">
        <f aca="true" t="shared" si="32" ref="H105:U105">H24/(H69+H70)</f>
        <v>0.14557828640875026</v>
      </c>
      <c r="I105" s="56">
        <f t="shared" si="32"/>
        <v>0.12440287418648914</v>
      </c>
      <c r="J105" s="56">
        <f t="shared" si="32"/>
        <v>0.13225261189333046</v>
      </c>
      <c r="K105" s="56">
        <f t="shared" si="32"/>
        <v>0.11481024314186289</v>
      </c>
      <c r="L105" s="56">
        <f t="shared" si="32"/>
        <v>0.1553744337207012</v>
      </c>
      <c r="M105" s="56">
        <f t="shared" si="32"/>
        <v>0.16359740818172383</v>
      </c>
      <c r="N105" s="56">
        <f t="shared" si="32"/>
        <v>0.1530574392932096</v>
      </c>
      <c r="O105" s="56">
        <f t="shared" si="32"/>
        <v>0.18335657651665266</v>
      </c>
      <c r="P105" s="56">
        <f t="shared" si="32"/>
        <v>0.23520662051060148</v>
      </c>
      <c r="Q105" s="56">
        <f t="shared" si="32"/>
        <v>0.3084807047434997</v>
      </c>
      <c r="R105" s="56">
        <f t="shared" si="32"/>
        <v>0.2850546491819772</v>
      </c>
      <c r="S105" s="56">
        <f t="shared" si="32"/>
        <v>0.30976744708200254</v>
      </c>
      <c r="T105" s="56">
        <f t="shared" si="32"/>
        <v>0.2296044914180999</v>
      </c>
      <c r="U105" s="56">
        <f t="shared" si="32"/>
        <v>0.26387254478788513</v>
      </c>
    </row>
    <row r="106" spans="1:21" ht="14.25">
      <c r="A106" s="32" t="s">
        <v>115</v>
      </c>
      <c r="B106" s="33" t="s">
        <v>11</v>
      </c>
      <c r="C106" s="56">
        <f>C25/(C69+C70)</f>
        <v>0.6697070736718514</v>
      </c>
      <c r="D106" s="56">
        <f>D25/(D69+D70)</f>
        <v>0.8444592264812347</v>
      </c>
      <c r="E106" s="56">
        <f>E25/(E69+E70)</f>
        <v>0.7053230537584696</v>
      </c>
      <c r="F106" s="56">
        <f>F25/(F69+F70)</f>
        <v>0.6716800274731036</v>
      </c>
      <c r="G106" s="56"/>
      <c r="H106" s="56">
        <f aca="true" t="shared" si="33" ref="H106:N106">H25/(H69+H70)</f>
        <v>0.8606052258456552</v>
      </c>
      <c r="I106" s="56">
        <f t="shared" si="33"/>
        <v>1.0563023073089681</v>
      </c>
      <c r="J106" s="56">
        <f t="shared" si="33"/>
        <v>0.983260506014997</v>
      </c>
      <c r="K106" s="56">
        <f t="shared" si="33"/>
        <v>0.7389157853903978</v>
      </c>
      <c r="L106" s="56">
        <f t="shared" si="33"/>
        <v>0.726454993106165</v>
      </c>
      <c r="M106" s="56">
        <f t="shared" si="33"/>
        <v>1.0417522945301958</v>
      </c>
      <c r="N106" s="56">
        <f t="shared" si="33"/>
        <v>0.9667566585393149</v>
      </c>
      <c r="O106" s="56"/>
      <c r="P106" s="56"/>
      <c r="Q106" s="56"/>
      <c r="R106" s="56"/>
      <c r="S106" s="56"/>
      <c r="T106" s="56"/>
      <c r="U106" s="56"/>
    </row>
    <row r="107" spans="1:21" ht="12.75">
      <c r="A107" s="32" t="s">
        <v>116</v>
      </c>
      <c r="B107" s="33" t="s">
        <v>11</v>
      </c>
      <c r="C107" s="56">
        <f>C27/(C69+C70)</f>
        <v>1.6344887975736275</v>
      </c>
      <c r="D107" s="56">
        <f>D27/(D69+D70)</f>
        <v>1.4220278144934178</v>
      </c>
      <c r="E107" s="56">
        <f>E27/(E69+E70)</f>
        <v>1.1471418262697701</v>
      </c>
      <c r="F107" s="56">
        <f>F27/(F69+F70)</f>
        <v>1.0240940167355241</v>
      </c>
      <c r="G107" s="56"/>
      <c r="H107" s="56">
        <f aca="true" t="shared" si="34" ref="H107:U107">H27/(H69+H70)</f>
        <v>1.3311452298966984</v>
      </c>
      <c r="I107" s="56">
        <f t="shared" si="34"/>
        <v>1.7132678533348387</v>
      </c>
      <c r="J107" s="56">
        <f t="shared" si="34"/>
        <v>1.1405681130232028</v>
      </c>
      <c r="K107" s="56">
        <f t="shared" si="34"/>
        <v>0.9651199138307648</v>
      </c>
      <c r="L107" s="56">
        <f t="shared" si="34"/>
        <v>1.2301532401024227</v>
      </c>
      <c r="M107" s="56">
        <f t="shared" si="34"/>
        <v>1.5017110745370164</v>
      </c>
      <c r="N107" s="56">
        <f t="shared" si="34"/>
        <v>1.350427597619386</v>
      </c>
      <c r="O107" s="56">
        <f t="shared" si="34"/>
        <v>1.4426526853562356</v>
      </c>
      <c r="P107" s="56">
        <f t="shared" si="34"/>
        <v>1.2364641929900475</v>
      </c>
      <c r="Q107" s="56">
        <f t="shared" si="34"/>
        <v>1.3194072788109212</v>
      </c>
      <c r="R107" s="56">
        <f t="shared" si="34"/>
        <v>0.9641807767500886</v>
      </c>
      <c r="S107" s="56">
        <f t="shared" si="34"/>
        <v>1.323051908565484</v>
      </c>
      <c r="T107" s="56">
        <f t="shared" si="34"/>
        <v>1.1430238869208458</v>
      </c>
      <c r="U107" s="56">
        <f t="shared" si="34"/>
        <v>1.7311999927303459</v>
      </c>
    </row>
    <row r="108" spans="1:21" ht="12.75">
      <c r="A108" s="32" t="s">
        <v>117</v>
      </c>
      <c r="B108" s="33" t="s">
        <v>11</v>
      </c>
      <c r="C108" s="56">
        <f>C28/(C69+C70)</f>
        <v>0.5045052832403882</v>
      </c>
      <c r="D108" s="56">
        <f>D28/(D69+D70)</f>
        <v>0.40704017010516563</v>
      </c>
      <c r="E108" s="56">
        <f>E28/(E69+E70)</f>
        <v>0.30536616299665437</v>
      </c>
      <c r="F108" s="56">
        <f>F28/(F69+F70)</f>
        <v>0.30504647882893277</v>
      </c>
      <c r="G108" s="56"/>
      <c r="H108" s="56">
        <f aca="true" t="shared" si="35" ref="H108:U108">H28/(H69+H70)</f>
        <v>0.4381381405711971</v>
      </c>
      <c r="I108" s="56">
        <f t="shared" si="35"/>
        <v>0.879984126060971</v>
      </c>
      <c r="J108" s="56">
        <f t="shared" si="35"/>
        <v>0.5407719096341851</v>
      </c>
      <c r="K108" s="56">
        <f t="shared" si="35"/>
        <v>0.35863330621714046</v>
      </c>
      <c r="L108" s="56">
        <f t="shared" si="35"/>
        <v>0.41093716761867244</v>
      </c>
      <c r="M108" s="56">
        <f t="shared" si="35"/>
        <v>0.5345699331287161</v>
      </c>
      <c r="N108" s="56">
        <f t="shared" si="35"/>
        <v>0.4722033254658557</v>
      </c>
      <c r="O108" s="56">
        <f t="shared" si="35"/>
        <v>0.39207570477151343</v>
      </c>
      <c r="P108" s="56">
        <f t="shared" si="35"/>
        <v>0.47427250108178276</v>
      </c>
      <c r="Q108" s="56">
        <f t="shared" si="35"/>
        <v>0.4484382125110153</v>
      </c>
      <c r="R108" s="56">
        <f t="shared" si="35"/>
        <v>0.5323707798369671</v>
      </c>
      <c r="S108" s="56">
        <f t="shared" si="35"/>
        <v>0.7677183843849575</v>
      </c>
      <c r="T108" s="56">
        <f t="shared" si="35"/>
        <v>0.33431184308049655</v>
      </c>
      <c r="U108" s="56">
        <f t="shared" si="35"/>
        <v>0.7255569236640874</v>
      </c>
    </row>
    <row r="109" spans="1:21" ht="12.75">
      <c r="A109" s="32" t="s">
        <v>118</v>
      </c>
      <c r="B109" s="33" t="s">
        <v>11</v>
      </c>
      <c r="C109" s="56">
        <f>C29/(C69+C70)</f>
        <v>0.3513882692495848</v>
      </c>
      <c r="D109" s="56">
        <f>D29/(D69+D70)</f>
        <v>0.2805136486408823</v>
      </c>
      <c r="E109" s="56">
        <f>E29/(E69+E70)</f>
        <v>0.284062702074554</v>
      </c>
      <c r="F109" s="56">
        <f>F29/(F69+F70)</f>
        <v>0.24656258519807897</v>
      </c>
      <c r="G109" s="56"/>
      <c r="H109" s="56">
        <f aca="true" t="shared" si="36" ref="H109:U109">H29/(H69+H70)</f>
        <v>0.31043305651205183</v>
      </c>
      <c r="I109" s="56">
        <f t="shared" si="36"/>
        <v>0.3576551272709027</v>
      </c>
      <c r="J109" s="56">
        <f t="shared" si="36"/>
        <v>0.23548098997200795</v>
      </c>
      <c r="K109" s="56">
        <f t="shared" si="36"/>
        <v>0.17265859206700712</v>
      </c>
      <c r="L109" s="56">
        <f t="shared" si="36"/>
        <v>0.23534528264723262</v>
      </c>
      <c r="M109" s="56">
        <f t="shared" si="36"/>
        <v>0.337646605281497</v>
      </c>
      <c r="N109" s="56">
        <f t="shared" si="36"/>
        <v>0.3273243743846329</v>
      </c>
      <c r="O109" s="56">
        <f t="shared" si="36"/>
        <v>0.29187476069768675</v>
      </c>
      <c r="P109" s="56">
        <f t="shared" si="36"/>
        <v>0.27445099524015576</v>
      </c>
      <c r="Q109" s="56">
        <f t="shared" si="36"/>
        <v>0.2967770125526571</v>
      </c>
      <c r="R109" s="56">
        <f t="shared" si="36"/>
        <v>0.2363748613762905</v>
      </c>
      <c r="S109" s="56">
        <f t="shared" si="36"/>
        <v>0.26315582673320126</v>
      </c>
      <c r="T109" s="56">
        <f t="shared" si="36"/>
        <v>0.2336795079049192</v>
      </c>
      <c r="U109" s="56">
        <f t="shared" si="36"/>
        <v>0.30555719627611966</v>
      </c>
    </row>
    <row r="110" spans="1:21" ht="12.75">
      <c r="A110" s="32" t="s">
        <v>119</v>
      </c>
      <c r="B110" s="33" t="s">
        <v>11</v>
      </c>
      <c r="C110" s="56">
        <f>C30/(C69+C70)</f>
        <v>1.4837038450249491</v>
      </c>
      <c r="D110" s="56">
        <f>D30/(D69+D70)</f>
        <v>1.5152538359864336</v>
      </c>
      <c r="E110" s="56">
        <f>E30/(E69+E70)</f>
        <v>1.4188534192185982</v>
      </c>
      <c r="F110" s="56">
        <f>F30/(F69+F70)</f>
        <v>1.3572755227229831</v>
      </c>
      <c r="G110" s="56"/>
      <c r="H110" s="56">
        <f aca="true" t="shared" si="37" ref="H110:U110">H30/(H69+H70)</f>
        <v>1.5842511646749038</v>
      </c>
      <c r="I110" s="56">
        <f t="shared" si="37"/>
        <v>1.7000726415169647</v>
      </c>
      <c r="J110" s="56">
        <f t="shared" si="37"/>
        <v>1.2670736604868342</v>
      </c>
      <c r="K110" s="56">
        <f t="shared" si="37"/>
        <v>1.2665394653590636</v>
      </c>
      <c r="L110" s="56">
        <f t="shared" si="37"/>
        <v>1.7281299980303328</v>
      </c>
      <c r="M110" s="56">
        <f t="shared" si="37"/>
        <v>1.633087199561111</v>
      </c>
      <c r="N110" s="56">
        <f t="shared" si="37"/>
        <v>1.3736628536435391</v>
      </c>
      <c r="O110" s="56">
        <f t="shared" si="37"/>
        <v>2.676621177101878</v>
      </c>
      <c r="P110" s="56">
        <f t="shared" si="37"/>
        <v>2.4517524881003894</v>
      </c>
      <c r="Q110" s="56">
        <f t="shared" si="37"/>
        <v>2.16245874309208</v>
      </c>
      <c r="R110" s="56">
        <f t="shared" si="37"/>
        <v>2.1388223558599244</v>
      </c>
      <c r="S110" s="56">
        <f t="shared" si="37"/>
        <v>3.595751966006747</v>
      </c>
      <c r="T110" s="56">
        <f t="shared" si="37"/>
        <v>1.2802525839076973</v>
      </c>
      <c r="U110" s="56">
        <f t="shared" si="37"/>
        <v>3.308276501297179</v>
      </c>
    </row>
    <row r="111" spans="1:21" ht="12.75">
      <c r="A111" s="32" t="s">
        <v>120</v>
      </c>
      <c r="B111" s="33" t="s">
        <v>11</v>
      </c>
      <c r="C111" s="56">
        <f>(C34-C33)/(C69+C70)</f>
        <v>0.15017640152626985</v>
      </c>
      <c r="D111" s="56">
        <f>(D34-D33)/(D69+D70)</f>
        <v>0.0636191023504395</v>
      </c>
      <c r="E111" s="56">
        <f>(E34-E33)/(E69+E70)</f>
        <v>0.08590359149935804</v>
      </c>
      <c r="F111" s="56">
        <f>(F34-F33)/(F69+F70)</f>
        <v>0.0435539133443785</v>
      </c>
      <c r="G111" s="56"/>
      <c r="H111" s="56">
        <f aca="true" t="shared" si="38" ref="H111:U111">(H34-H33)/(H69+H70)</f>
        <v>0.24280008102086287</v>
      </c>
      <c r="I111" s="56">
        <f t="shared" si="38"/>
        <v>0.242181343788238</v>
      </c>
      <c r="J111" s="56">
        <f t="shared" si="38"/>
        <v>0.24250657843472215</v>
      </c>
      <c r="K111" s="56">
        <f t="shared" si="38"/>
        <v>0.16602501092179991</v>
      </c>
      <c r="L111" s="56">
        <f t="shared" si="38"/>
        <v>0.15743234193421313</v>
      </c>
      <c r="M111" s="56">
        <f t="shared" si="38"/>
        <v>0.16281600759159587</v>
      </c>
      <c r="N111" s="56">
        <f t="shared" si="38"/>
        <v>0.14716626197568836</v>
      </c>
      <c r="O111" s="56">
        <f t="shared" si="38"/>
        <v>0.24457045758794446</v>
      </c>
      <c r="P111" s="56">
        <f t="shared" si="38"/>
        <v>0.32022798572046735</v>
      </c>
      <c r="Q111" s="56">
        <f t="shared" si="38"/>
        <v>0.4848058744265088</v>
      </c>
      <c r="R111" s="56">
        <f t="shared" si="38"/>
        <v>0.7893662752809631</v>
      </c>
      <c r="S111" s="56">
        <f t="shared" si="38"/>
        <v>1.5440660555814385</v>
      </c>
      <c r="T111" s="56">
        <f t="shared" si="38"/>
        <v>1.6499687771740716</v>
      </c>
      <c r="U111" s="56">
        <f t="shared" si="38"/>
        <v>1.6916894221987977</v>
      </c>
    </row>
    <row r="112" spans="1:21" ht="12.75">
      <c r="A112" s="38" t="s">
        <v>109</v>
      </c>
      <c r="B112" s="35" t="s">
        <v>11</v>
      </c>
      <c r="C112" s="58">
        <f>SUM(C103:C111)</f>
        <v>6.8949591038059</v>
      </c>
      <c r="D112" s="58">
        <f>SUM(D103:D111)</f>
        <v>6.52045905407734</v>
      </c>
      <c r="E112" s="58">
        <f>SUM(E103:E111)</f>
        <v>5.668118219276077</v>
      </c>
      <c r="F112" s="58">
        <f>SUM(F103:F111)</f>
        <v>5.22487836335801</v>
      </c>
      <c r="G112" s="58"/>
      <c r="H112" s="58">
        <f aca="true" t="shared" si="39" ref="H112:U112">SUM(H103:H111)</f>
        <v>6.724543649989871</v>
      </c>
      <c r="I112" s="58">
        <f t="shared" si="39"/>
        <v>9.569922306647554</v>
      </c>
      <c r="J112" s="58">
        <f t="shared" si="39"/>
        <v>6.5442172711633795</v>
      </c>
      <c r="K112" s="58">
        <f t="shared" si="39"/>
        <v>5.337928963106913</v>
      </c>
      <c r="L112" s="58">
        <f t="shared" si="39"/>
        <v>6.793192042544811</v>
      </c>
      <c r="M112" s="58">
        <f t="shared" si="39"/>
        <v>7.547626884925048</v>
      </c>
      <c r="N112" s="58">
        <f t="shared" si="39"/>
        <v>6.666413499032388</v>
      </c>
      <c r="O112" s="58">
        <f t="shared" si="39"/>
        <v>6.895728471176125</v>
      </c>
      <c r="P112" s="58">
        <f t="shared" si="39"/>
        <v>7.072766118563392</v>
      </c>
      <c r="Q112" s="58">
        <f t="shared" si="39"/>
        <v>7.1681419692173245</v>
      </c>
      <c r="R112" s="58">
        <f t="shared" si="39"/>
        <v>6.4945436564647245</v>
      </c>
      <c r="S112" s="58">
        <f t="shared" si="39"/>
        <v>9.353052338907194</v>
      </c>
      <c r="T112" s="58">
        <f t="shared" si="39"/>
        <v>6.056160234375456</v>
      </c>
      <c r="U112" s="58">
        <f t="shared" si="39"/>
        <v>10.154118940629642</v>
      </c>
    </row>
    <row r="113" ht="12.75">
      <c r="A113" s="13" t="s">
        <v>30</v>
      </c>
    </row>
  </sheetData>
  <sheetProtection/>
  <printOptions/>
  <pageMargins left="0.787401575" right="0.787401575" top="0.78" bottom="0.8" header="0.5" footer="0.5"/>
  <pageSetup horizontalDpi="600" verticalDpi="600" orientation="portrait" paperSize="9" r:id="rId1"/>
  <ignoredErrors>
    <ignoredError sqref="C21:U21 C45:V45 C60:U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2006-02-06T09:35:24Z</cp:lastPrinted>
  <dcterms:created xsi:type="dcterms:W3CDTF">2006-02-03T06:34:33Z</dcterms:created>
  <dcterms:modified xsi:type="dcterms:W3CDTF">2009-12-03T06:37:02Z</dcterms:modified>
  <cp:category/>
  <cp:version/>
  <cp:contentType/>
  <cp:contentStatus/>
</cp:coreProperties>
</file>