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Hele landet" sheetId="2" r:id="rId2"/>
  </sheets>
  <definedNames/>
  <calcPr fullCalcOnLoad="1"/>
</workbook>
</file>

<file path=xl/sharedStrings.xml><?xml version="1.0" encoding="utf-8"?>
<sst xmlns="http://schemas.openxmlformats.org/spreadsheetml/2006/main" count="214" uniqueCount="136">
  <si>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</si>
  <si>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</si>
  <si>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</si>
  <si>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</si>
  <si>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</si>
  <si>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</si>
  <si>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</si>
  <si>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</si>
  <si>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</si>
  <si>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</si>
  <si>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</si>
  <si>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</si>
  <si>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USIKKERHET</t>
  </si>
  <si>
    <t>Lønnsomhetsundersøkelsen er basert på gjennomsnittstall. Gjennomsnittet beregnes ut fra</t>
  </si>
  <si>
    <t>antall innsendt årsregnskap. Hvert årsregnskap representerer ett selvstendig selskap. Ett</t>
  </si>
  <si>
    <t xml:space="preserve">selskap kan imidlertid inngå som en del av ett større konsern. </t>
  </si>
  <si>
    <t>har størrelsen på gjennomsnittsselskapet forandret seg fra 1996. Størrelsen på gjennomsnitts-</t>
  </si>
  <si>
    <t>selskapet fremkommer i tabellen UTVALG.</t>
  </si>
  <si>
    <t xml:space="preserve">Endringer i enkelte størrelser som for eksempel inntekter og kostnader skyldes derfor </t>
  </si>
  <si>
    <t>årene etter 1995.</t>
  </si>
  <si>
    <t>Kun størrelsesnøytrale poster som for eksempel produktivitet, nøkkeltall og produksjonskostnad pr.</t>
  </si>
  <si>
    <t>kg vil være helt sammenlignbare over tid.</t>
  </si>
  <si>
    <t>LØNNSOMHETSUNDERSØKELSE FOR MATFISKPRODUKSJON</t>
  </si>
  <si>
    <t>FORKLARING</t>
  </si>
  <si>
    <t>GJENNOMSNITTSRESULTATER FOR HELE LANDET</t>
  </si>
  <si>
    <t>UTVALG</t>
  </si>
  <si>
    <t>Antall selskap i utvalget</t>
  </si>
  <si>
    <t>stk</t>
  </si>
  <si>
    <t>RESULTATREGNSKAP</t>
  </si>
  <si>
    <r>
      <t xml:space="preserve">   Salgsinntekt av laks</t>
    </r>
    <r>
      <rPr>
        <vertAlign val="superscript"/>
        <sz val="10"/>
        <rFont val="Arial"/>
        <family val="2"/>
      </rPr>
      <t>2)</t>
    </r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</si>
  <si>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</si>
  <si>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</si>
  <si>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</si>
  <si>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</si>
  <si>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</si>
  <si>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</si>
  <si>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</si>
  <si>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r>
      <t xml:space="preserve">   Slaktekostnad inkl. fraktkostnad </t>
    </r>
    <r>
      <rPr>
        <vertAlign val="superscript"/>
        <sz val="10"/>
        <rFont val="Arial"/>
        <family val="2"/>
      </rPr>
      <t>3)</t>
    </r>
  </si>
  <si>
    <r>
      <t xml:space="preserve">   Beholdningsendring frossenfisk (+/-) </t>
    </r>
    <r>
      <rPr>
        <vertAlign val="superscript"/>
        <sz val="10"/>
        <rFont val="Arial"/>
        <family val="2"/>
      </rPr>
      <t>4)</t>
    </r>
  </si>
  <si>
    <t xml:space="preserve">   Lønnskostnader inkl. kalk. eierlønn</t>
  </si>
  <si>
    <r>
      <t xml:space="preserve">   Kostnad vedr. annen virksomhet </t>
    </r>
    <r>
      <rPr>
        <vertAlign val="superscript"/>
        <sz val="10"/>
        <rFont val="Arial"/>
        <family val="2"/>
      </rPr>
      <t>5)</t>
    </r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</si>
  <si>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</si>
  <si>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</si>
  <si>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</si>
  <si>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</si>
  <si>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</si>
  <si>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</si>
  <si>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3) Før 1990 var slaktekostnader ikke spesifisert. Eventuelle slaktekostnader inngår i posten annen driftskostnad.</t>
  </si>
  <si>
    <t>4) Før 1997 var beholdningsverdi av frossenfisk på lager ikke spesifisert.</t>
  </si>
  <si>
    <t xml:space="preserve">5) Før 1999 var ikke kostnad vedrørende annen virksomhet spesifisert. Eventuelle kostnader vedrørende annen virksomhet inngår i posten annen driftskostnad. </t>
  </si>
  <si>
    <t>BALANSEREGNSKAP</t>
  </si>
  <si>
    <t xml:space="preserve">   Varige driftsmidler</t>
  </si>
  <si>
    <t xml:space="preserve">   Finansielle anleggsmidler</t>
  </si>
  <si>
    <t>SUM ANLEGGSMIDLER:</t>
  </si>
  <si>
    <t xml:space="preserve">   Fordringer og investeringer</t>
  </si>
  <si>
    <t xml:space="preserve">   Kontanter og bankinnskudd</t>
  </si>
  <si>
    <t>SUM OMLØPSMIDLER:</t>
  </si>
  <si>
    <t>SUM EIENDELER: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</si>
  <si>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7)</t>
    </r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</si>
  <si>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</si>
  <si>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</si>
  <si>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</si>
  <si>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</si>
  <si>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</si>
  <si>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</si>
  <si>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</si>
  <si>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6) Før 1997 var beholdningsverdi av frossenfisk på lager ikke spesifisert.</t>
  </si>
  <si>
    <t>7) Før 1992 er betingende skattfrie avsetninger ført på denne posten.</t>
  </si>
  <si>
    <r>
      <t xml:space="preserve">Solgt mengde av laks </t>
    </r>
    <r>
      <rPr>
        <vertAlign val="superscript"/>
        <sz val="10"/>
        <rFont val="Arial"/>
        <family val="2"/>
      </rPr>
      <t>8)</t>
    </r>
  </si>
  <si>
    <t>kg</t>
  </si>
  <si>
    <t>PRODUKSJON AV FISK (def. 2004)</t>
  </si>
  <si>
    <r>
      <t xml:space="preserve">Produksjon pr. m3 </t>
    </r>
    <r>
      <rPr>
        <vertAlign val="superscript"/>
        <sz val="10"/>
        <rFont val="Arial"/>
        <family val="2"/>
      </rPr>
      <t>10)</t>
    </r>
  </si>
  <si>
    <t>m3</t>
  </si>
  <si>
    <r>
      <t xml:space="preserve">Utnyttet kapasitet </t>
    </r>
    <r>
      <rPr>
        <vertAlign val="superscript"/>
        <sz val="10"/>
        <rFont val="Arial"/>
        <family val="2"/>
      </rPr>
      <t>10)</t>
    </r>
  </si>
  <si>
    <t>Antall årsverk</t>
  </si>
  <si>
    <t>Produksjonsverdi</t>
  </si>
  <si>
    <t>Kalk. rente på egenkapitalen</t>
  </si>
  <si>
    <t>Kalk. avskrivninger (blandet prinsipp)</t>
  </si>
  <si>
    <t>Lønnsevne</t>
  </si>
  <si>
    <t>9) Før 1994 var opplysninger om fôrkjøp og fôrlager ikke innsamlet. Derfor er heller ikke gjennomsnittlig fôrfaktor beregnet for 1986-1993.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</si>
  <si>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</si>
  <si>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</si>
  <si>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</si>
  <si>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</si>
  <si>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</si>
  <si>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</si>
  <si>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</si>
  <si>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</si>
  <si>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</si>
  <si>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</si>
  <si>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Overskuddsgrad</t>
  </si>
  <si>
    <t>BEREGNEDE NØKKELTALL</t>
  </si>
  <si>
    <t>BEREGNEDE KOSTNADER PER KG PRODUSERT FISK</t>
  </si>
  <si>
    <t xml:space="preserve">   Historiske avskrivninger per kilo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</si>
  <si>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</si>
  <si>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</si>
  <si>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</si>
  <si>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</si>
  <si>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</si>
  <si>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 xml:space="preserve">   Lønnskostnad per kilo</t>
  </si>
  <si>
    <t xml:space="preserve">   Forsikringskostnad per kilo</t>
  </si>
  <si>
    <t xml:space="preserve">   Fôrkostnad per kilo</t>
  </si>
  <si>
    <t xml:space="preserve">   Smoltkostnad per kilo</t>
  </si>
  <si>
    <t>Lønnsevne per årsverk</t>
  </si>
  <si>
    <t>Produksjonsverdi per årsverk</t>
  </si>
  <si>
    <t>Produksjon per årsverk</t>
  </si>
  <si>
    <r>
      <t xml:space="preserve">Solgt mengde av regnbueørret </t>
    </r>
    <r>
      <rPr>
        <vertAlign val="superscript"/>
        <sz val="10"/>
        <rFont val="Arial"/>
        <family val="2"/>
      </rPr>
      <t>8)</t>
    </r>
  </si>
  <si>
    <t>SALG, BEREGNET PRODUKSJON OG ANDRE BEREGENDE LØNNSOMHETSMÅL</t>
  </si>
  <si>
    <t>8) Før 1995 var ikke salg av laks og regnbueørret spesifisert. Oppgitt solgt mengde av laks omfatter derfor både laks og regnbueørret for årene 1986-1994.</t>
  </si>
  <si>
    <t xml:space="preserve">   Beholdningsverdi levende fisk per 31.12. (beregnet)</t>
  </si>
  <si>
    <r>
      <t xml:space="preserve">   Beholdningsverdi frossenfisk per 31.12. </t>
    </r>
    <r>
      <rPr>
        <vertAlign val="superscript"/>
        <sz val="10"/>
        <color indexed="8"/>
        <rFont val="Arial"/>
        <family val="2"/>
      </rPr>
      <t>6)</t>
    </r>
  </si>
  <si>
    <t xml:space="preserve">   Beholdningsverdi fôrlager per 31.12.</t>
  </si>
  <si>
    <t>SUM EGENKAPITAL (beregnet)</t>
  </si>
  <si>
    <t>2) Før 1995 var salgsinntekt ikke spesfisert på laks og regnbueørret. Oppgitt inntekt av laks omfatter derfor både laks og regnbueørret.</t>
  </si>
  <si>
    <t xml:space="preserve">   Historiske avskrivninger (beregnet)</t>
  </si>
  <si>
    <t xml:space="preserve">   Beholdningsendring levende fisk (+/-) (beregnet)</t>
  </si>
  <si>
    <r>
      <t xml:space="preserve">   Salgsinntekt av regnbueørret</t>
    </r>
    <r>
      <rPr>
        <vertAlign val="superscript"/>
        <sz val="10"/>
        <rFont val="Arial"/>
        <family val="2"/>
      </rPr>
      <t>2)</t>
    </r>
  </si>
  <si>
    <t>Salgspris per kilo solgt laks</t>
  </si>
  <si>
    <t>Salgspris per kilo solgt regnbueørret</t>
  </si>
  <si>
    <t>Salgspris per kilo solgt fisk (laks og regnbueørret)</t>
  </si>
  <si>
    <t>Antall tillatelser i utvalget</t>
  </si>
  <si>
    <r>
      <t xml:space="preserve">Gj. antall tillatelser per selskap </t>
    </r>
    <r>
      <rPr>
        <vertAlign val="superscript"/>
        <sz val="10"/>
        <rFont val="Arial"/>
        <family val="2"/>
      </rPr>
      <t>1)</t>
    </r>
  </si>
  <si>
    <t>1) Før 1993 var ikke antall tillatelser spesifisert. En kan imidlertid anta at forholdet mellom selskap og tillatelser var lik 1.</t>
  </si>
  <si>
    <r>
      <t xml:space="preserve">Fôrfaktor (økonomisk) </t>
    </r>
    <r>
      <rPr>
        <vertAlign val="superscript"/>
        <sz val="10"/>
        <rFont val="Arial"/>
        <family val="2"/>
      </rPr>
      <t>9)</t>
    </r>
  </si>
  <si>
    <t>10) Fra og med 2004 er tillatelsesstørrelse endret fra kubikkmeter til maksimum tillatt biomasse (MTB). Opplysninger om tillatelser og utnyttet kapasitet er ikke lenger tilgjengelig.</t>
  </si>
  <si>
    <r>
      <t xml:space="preserve">Tillatelse </t>
    </r>
    <r>
      <rPr>
        <vertAlign val="superscript"/>
        <sz val="10"/>
        <rFont val="Arial"/>
        <family val="2"/>
      </rPr>
      <t>10)</t>
    </r>
  </si>
  <si>
    <t>også at det bak hvert selskap er flere tillatelser enn tidligere. Spesielt gjelder dette for</t>
  </si>
  <si>
    <t>Oppdrettsnæringen gjennomgår stadig forandringer i eierstruktur. Fusjonering og oppkjøp av</t>
  </si>
  <si>
    <t xml:space="preserve">selskap og tillatelser har ført til at selskapene er blitt større. Det er i dag helt vanlig at et </t>
  </si>
  <si>
    <t>selskap eier flere tillatelser.</t>
  </si>
  <si>
    <t>Endringene i eierstruktur har ført til at gjennomsnittsselskapet er blitt større over tid. Spesielt</t>
  </si>
  <si>
    <t>GJENNOMSNITTSTALL PER SELSKAP FOR HELE LANDET</t>
  </si>
  <si>
    <t>Det betyr at noen tall for 2007 ikke er identisk med tidligere publiserte tall for 2007.</t>
  </si>
  <si>
    <t>NB!</t>
  </si>
  <si>
    <t>For 2007 er tall for lønnskostnad og kalkulatorisk avskrivning justert for en liten beregningsfeil.</t>
  </si>
  <si>
    <t>Oppdatert: 5. november 2009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</si>
</sst>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€-2]\ ###,000_);[Red]\([$€-2]\ ###,000\)"/>
  </numFmts>
  <fonts count="49">
    <font>
      <sz val="10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9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12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49" fontId="12" fillId="0" borderId="0" xfId="0" applyNumberFormat="1" applyFont="1" applyAlignment="1">
      <alignment/>
    </xf>
    <xf numFmtId="0" fontId="12" fillId="33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5" t="s">
        <v>22</v>
      </c>
    </row>
    <row r="2" ht="15.75">
      <c r="A2" s="6" t="s">
        <v>23</v>
      </c>
    </row>
    <row r="3" s="2" customFormat="1" ht="14.25">
      <c r="A3" s="91" t="s">
        <v>89</v>
      </c>
    </row>
    <row r="4" s="2" customFormat="1" ht="14.25">
      <c r="A4" s="91" t="str">
        <f>'Hele landet'!A4</f>
        <v>Oppdatert: 5. november 2009</v>
      </c>
    </row>
    <row r="5" s="2" customFormat="1" ht="15">
      <c r="A5" s="3"/>
    </row>
    <row r="6" s="2" customFormat="1" ht="15">
      <c r="A6" s="3"/>
    </row>
    <row r="7" s="2" customFormat="1" ht="15">
      <c r="A7" s="99" t="s">
        <v>133</v>
      </c>
    </row>
    <row r="8" s="2" customFormat="1" ht="14.25">
      <c r="A8" s="2" t="s">
        <v>134</v>
      </c>
    </row>
    <row r="9" s="2" customFormat="1" ht="14.25">
      <c r="A9" s="2" t="s">
        <v>132</v>
      </c>
    </row>
    <row r="10" s="2" customFormat="1" ht="14.25">
      <c r="A10" s="8"/>
    </row>
    <row r="11" ht="15">
      <c r="A11" s="1" t="s">
        <v>0</v>
      </c>
    </row>
    <row r="12" s="2" customFormat="1" ht="15">
      <c r="A12" s="2" t="s">
        <v>1</v>
      </c>
    </row>
    <row r="13" s="2" customFormat="1" ht="15">
      <c r="A13" s="3" t="s">
        <v>2</v>
      </c>
    </row>
    <row r="14" s="2" customFormat="1" ht="15">
      <c r="A14" s="3"/>
    </row>
    <row r="15" s="2" customFormat="1" ht="15">
      <c r="A15" s="1" t="s">
        <v>3</v>
      </c>
    </row>
    <row r="16" s="2" customFormat="1" ht="14.25">
      <c r="A16" s="2" t="s">
        <v>4</v>
      </c>
    </row>
    <row r="17" s="2" customFormat="1" ht="14.25">
      <c r="A17" s="2" t="s">
        <v>5</v>
      </c>
    </row>
    <row r="18" s="2" customFormat="1" ht="14.25"/>
    <row r="19" s="2" customFormat="1" ht="15">
      <c r="A19" s="1" t="s">
        <v>6</v>
      </c>
    </row>
    <row r="20" s="2" customFormat="1" ht="14.25">
      <c r="A20" s="2" t="s">
        <v>7</v>
      </c>
    </row>
    <row r="21" s="2" customFormat="1" ht="14.25">
      <c r="A21" s="2" t="s">
        <v>8</v>
      </c>
    </row>
    <row r="22" s="2" customFormat="1" ht="14.25">
      <c r="A22" s="2" t="s">
        <v>9</v>
      </c>
    </row>
    <row r="23" s="2" customFormat="1" ht="14.25"/>
    <row r="24" s="3" customFormat="1" ht="15">
      <c r="A24" s="3" t="s">
        <v>10</v>
      </c>
    </row>
    <row r="25" s="3" customFormat="1" ht="15">
      <c r="A25" s="3" t="s">
        <v>11</v>
      </c>
    </row>
    <row r="26" s="2" customFormat="1" ht="14.25"/>
    <row r="27" s="2" customFormat="1" ht="15">
      <c r="A27" s="1" t="s">
        <v>12</v>
      </c>
    </row>
    <row r="28" s="2" customFormat="1" ht="14.25">
      <c r="A28" s="2" t="s">
        <v>127</v>
      </c>
    </row>
    <row r="29" s="2" customFormat="1" ht="14.25">
      <c r="A29" s="2" t="s">
        <v>128</v>
      </c>
    </row>
    <row r="30" s="2" customFormat="1" ht="14.25">
      <c r="A30" s="2" t="s">
        <v>129</v>
      </c>
    </row>
    <row r="31" s="2" customFormat="1" ht="14.25"/>
    <row r="32" s="2" customFormat="1" ht="14.25">
      <c r="A32" s="2" t="s">
        <v>13</v>
      </c>
    </row>
    <row r="33" s="2" customFormat="1" ht="14.25">
      <c r="A33" s="2" t="s">
        <v>14</v>
      </c>
    </row>
    <row r="34" s="2" customFormat="1" ht="14.25">
      <c r="A34" s="2" t="s">
        <v>15</v>
      </c>
    </row>
    <row r="35" s="2" customFormat="1" ht="14.25"/>
    <row r="36" s="2" customFormat="1" ht="14.25">
      <c r="A36" s="2" t="s">
        <v>130</v>
      </c>
    </row>
    <row r="37" s="2" customFormat="1" ht="14.25">
      <c r="A37" s="2" t="s">
        <v>16</v>
      </c>
    </row>
    <row r="38" s="2" customFormat="1" ht="14.25">
      <c r="A38" s="2" t="s">
        <v>17</v>
      </c>
    </row>
    <row r="39" s="2" customFormat="1" ht="14.25"/>
    <row r="40" s="3" customFormat="1" ht="15">
      <c r="A40" s="3" t="s">
        <v>18</v>
      </c>
    </row>
    <row r="41" s="3" customFormat="1" ht="15">
      <c r="A41" s="3" t="s">
        <v>126</v>
      </c>
    </row>
    <row r="42" s="3" customFormat="1" ht="15">
      <c r="A42" s="3" t="s">
        <v>19</v>
      </c>
    </row>
    <row r="43" s="2" customFormat="1" ht="14.25"/>
    <row r="44" s="2" customFormat="1" ht="14.25">
      <c r="A44" s="2" t="s">
        <v>20</v>
      </c>
    </row>
    <row r="45" s="2" customFormat="1" ht="14.25">
      <c r="A45" s="2" t="s">
        <v>21</v>
      </c>
    </row>
    <row r="46" s="2" customFormat="1" ht="14.25"/>
  </sheetData>
  <sheetProtection/>
  <printOptions/>
  <pageMargins left="0.6" right="0.61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1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5.28125" style="8" customWidth="1"/>
    <col min="2" max="2" width="3.57421875" style="8" customWidth="1"/>
    <col min="3" max="3" width="1.8515625" style="9" customWidth="1"/>
    <col min="4" max="4" width="11.140625" style="9" bestFit="1" customWidth="1"/>
    <col min="5" max="5" width="1.8515625" style="9" customWidth="1"/>
    <col min="6" max="6" width="11.140625" style="9" bestFit="1" customWidth="1"/>
    <col min="7" max="7" width="1.8515625" style="9" customWidth="1"/>
    <col min="8" max="8" width="11.140625" style="9" bestFit="1" customWidth="1"/>
    <col min="9" max="9" width="1.8515625" style="9" customWidth="1"/>
    <col min="10" max="10" width="10.140625" style="9" customWidth="1"/>
    <col min="11" max="11" width="1.8515625" style="9" customWidth="1"/>
    <col min="12" max="12" width="10.140625" style="9" customWidth="1"/>
    <col min="13" max="13" width="1.8515625" style="9" customWidth="1"/>
    <col min="14" max="14" width="10.140625" style="9" customWidth="1"/>
    <col min="15" max="15" width="1.8515625" style="9" customWidth="1"/>
    <col min="16" max="16" width="10.140625" style="10" bestFit="1" customWidth="1"/>
    <col min="17" max="17" width="1.8515625" style="9" customWidth="1"/>
    <col min="18" max="18" width="10.140625" style="10" bestFit="1" customWidth="1"/>
    <col min="19" max="19" width="1.8515625" style="9" customWidth="1"/>
    <col min="20" max="20" width="10.140625" style="10" bestFit="1" customWidth="1"/>
    <col min="21" max="21" width="1.8515625" style="11" customWidth="1"/>
    <col min="22" max="22" width="10.140625" style="10" bestFit="1" customWidth="1"/>
    <col min="23" max="23" width="1.8515625" style="10" customWidth="1"/>
    <col min="24" max="24" width="10.140625" style="10" customWidth="1"/>
    <col min="25" max="25" width="1.8515625" style="10" customWidth="1"/>
    <col min="26" max="26" width="10.140625" style="10" customWidth="1"/>
    <col min="27" max="27" width="1.8515625" style="9" customWidth="1"/>
    <col min="28" max="28" width="10.140625" style="8" customWidth="1"/>
    <col min="29" max="29" width="1.8515625" style="9" customWidth="1"/>
    <col min="30" max="30" width="10.140625" style="8" customWidth="1"/>
    <col min="31" max="31" width="1.8515625" style="9" customWidth="1"/>
    <col min="32" max="32" width="10.140625" style="8" customWidth="1"/>
    <col min="33" max="33" width="1.8515625" style="8" customWidth="1"/>
    <col min="34" max="34" width="10.140625" style="8" customWidth="1"/>
    <col min="35" max="35" width="1.8515625" style="8" customWidth="1"/>
    <col min="36" max="36" width="10.140625" style="8" customWidth="1"/>
    <col min="37" max="37" width="1.8515625" style="8" customWidth="1"/>
    <col min="38" max="38" width="10.140625" style="8" customWidth="1"/>
    <col min="39" max="39" width="1.8515625" style="8" customWidth="1"/>
    <col min="40" max="40" width="10.140625" style="8" customWidth="1"/>
    <col min="41" max="41" width="1.8515625" style="8" customWidth="1"/>
    <col min="42" max="42" width="9.140625" style="8" bestFit="1" customWidth="1"/>
    <col min="43" max="43" width="1.8515625" style="8" customWidth="1"/>
    <col min="44" max="44" width="9.140625" style="8" customWidth="1"/>
    <col min="45" max="45" width="1.8515625" style="8" customWidth="1"/>
    <col min="46" max="46" width="9.140625" style="8" bestFit="1" customWidth="1"/>
    <col min="47" max="47" width="1.8515625" style="8" customWidth="1"/>
    <col min="48" max="48" width="9.140625" style="8" bestFit="1" customWidth="1"/>
    <col min="49" max="49" width="1.8515625" style="8" customWidth="1"/>
    <col min="50" max="16384" width="11.57421875" style="8" customWidth="1"/>
  </cols>
  <sheetData>
    <row r="1" ht="20.25">
      <c r="A1" s="7" t="s">
        <v>22</v>
      </c>
    </row>
    <row r="2" ht="15.75">
      <c r="A2" s="6" t="s">
        <v>24</v>
      </c>
    </row>
    <row r="3" spans="1:29" s="2" customFormat="1" ht="14.25">
      <c r="A3" s="91" t="s">
        <v>89</v>
      </c>
      <c r="C3" s="4"/>
      <c r="AC3" s="4"/>
    </row>
    <row r="4" spans="1:3" s="2" customFormat="1" ht="14.25">
      <c r="A4" s="91" t="s">
        <v>135</v>
      </c>
      <c r="C4" s="4"/>
    </row>
    <row r="7" ht="15">
      <c r="A7" s="3" t="s">
        <v>25</v>
      </c>
    </row>
    <row r="8" spans="1:48" s="21" customFormat="1" ht="12.75">
      <c r="A8" s="12"/>
      <c r="B8" s="13"/>
      <c r="C8" s="14"/>
      <c r="D8" s="15">
        <v>2008</v>
      </c>
      <c r="E8" s="14"/>
      <c r="F8" s="15">
        <v>2007</v>
      </c>
      <c r="G8" s="14"/>
      <c r="H8" s="15">
        <v>2006</v>
      </c>
      <c r="I8" s="14"/>
      <c r="J8" s="15">
        <v>2005</v>
      </c>
      <c r="K8" s="14"/>
      <c r="L8" s="15">
        <v>2004</v>
      </c>
      <c r="M8" s="14"/>
      <c r="N8" s="15">
        <v>2003</v>
      </c>
      <c r="O8" s="14"/>
      <c r="P8" s="15">
        <v>2002</v>
      </c>
      <c r="Q8" s="14"/>
      <c r="R8" s="15">
        <v>2001</v>
      </c>
      <c r="S8" s="14"/>
      <c r="T8" s="15">
        <v>2000</v>
      </c>
      <c r="U8" s="16"/>
      <c r="V8" s="15">
        <v>1999</v>
      </c>
      <c r="W8" s="17"/>
      <c r="X8" s="15">
        <v>1998</v>
      </c>
      <c r="Y8" s="17"/>
      <c r="Z8" s="18">
        <v>1997</v>
      </c>
      <c r="AA8" s="19"/>
      <c r="AB8" s="20">
        <v>1996</v>
      </c>
      <c r="AC8" s="19"/>
      <c r="AD8" s="20">
        <v>1995</v>
      </c>
      <c r="AE8" s="19"/>
      <c r="AF8" s="20">
        <v>1994</v>
      </c>
      <c r="AH8" s="20">
        <v>1993</v>
      </c>
      <c r="AJ8" s="20">
        <v>1992</v>
      </c>
      <c r="AL8" s="20">
        <v>1991</v>
      </c>
      <c r="AN8" s="20">
        <v>1990</v>
      </c>
      <c r="AP8" s="20">
        <v>1989</v>
      </c>
      <c r="AR8" s="20">
        <v>1988</v>
      </c>
      <c r="AT8" s="20">
        <v>1987</v>
      </c>
      <c r="AV8" s="20">
        <v>1986</v>
      </c>
    </row>
    <row r="9" spans="1:48" ht="12.75">
      <c r="A9" s="8" t="s">
        <v>26</v>
      </c>
      <c r="B9" s="8" t="s">
        <v>27</v>
      </c>
      <c r="D9" s="8">
        <v>106</v>
      </c>
      <c r="F9" s="8">
        <v>110</v>
      </c>
      <c r="H9" s="8">
        <v>121</v>
      </c>
      <c r="J9" s="8">
        <v>133</v>
      </c>
      <c r="L9" s="9">
        <v>134</v>
      </c>
      <c r="N9" s="9">
        <v>148</v>
      </c>
      <c r="P9" s="10">
        <v>151</v>
      </c>
      <c r="R9" s="10">
        <v>173</v>
      </c>
      <c r="T9" s="10">
        <v>191</v>
      </c>
      <c r="V9" s="10">
        <v>209</v>
      </c>
      <c r="X9" s="10">
        <v>207</v>
      </c>
      <c r="Z9" s="10">
        <v>256</v>
      </c>
      <c r="AB9" s="8">
        <v>321</v>
      </c>
      <c r="AD9" s="8">
        <v>341</v>
      </c>
      <c r="AF9" s="8">
        <v>276</v>
      </c>
      <c r="AH9" s="8">
        <v>273</v>
      </c>
      <c r="AJ9" s="8">
        <v>259</v>
      </c>
      <c r="AL9" s="8">
        <v>241</v>
      </c>
      <c r="AN9" s="8">
        <v>278</v>
      </c>
      <c r="AP9" s="8">
        <v>293</v>
      </c>
      <c r="AR9" s="8">
        <v>281</v>
      </c>
      <c r="AT9" s="8">
        <v>240</v>
      </c>
      <c r="AV9" s="8">
        <v>223</v>
      </c>
    </row>
    <row r="10" spans="1:34" ht="12.75">
      <c r="A10" s="8" t="s">
        <v>120</v>
      </c>
      <c r="B10" s="8" t="s">
        <v>27</v>
      </c>
      <c r="D10" s="8">
        <v>619</v>
      </c>
      <c r="F10" s="8">
        <v>602</v>
      </c>
      <c r="H10" s="8">
        <v>621</v>
      </c>
      <c r="J10" s="8">
        <v>666</v>
      </c>
      <c r="L10" s="9">
        <v>507</v>
      </c>
      <c r="N10" s="9">
        <v>441</v>
      </c>
      <c r="P10" s="10">
        <v>446</v>
      </c>
      <c r="R10" s="10">
        <v>512</v>
      </c>
      <c r="T10" s="10">
        <v>544</v>
      </c>
      <c r="V10" s="10">
        <v>539</v>
      </c>
      <c r="X10" s="10">
        <v>511</v>
      </c>
      <c r="Z10" s="10">
        <v>487</v>
      </c>
      <c r="AB10" s="8">
        <v>465</v>
      </c>
      <c r="AD10" s="8">
        <v>425</v>
      </c>
      <c r="AF10" s="8">
        <v>343</v>
      </c>
      <c r="AH10" s="8">
        <v>314</v>
      </c>
    </row>
    <row r="11" spans="1:48" ht="14.25">
      <c r="A11" s="22" t="s">
        <v>121</v>
      </c>
      <c r="B11" s="22" t="s">
        <v>27</v>
      </c>
      <c r="C11" s="97"/>
      <c r="D11" s="23">
        <f>D10/D9</f>
        <v>5.839622641509434</v>
      </c>
      <c r="F11" s="23">
        <f>F10/F9</f>
        <v>5.472727272727273</v>
      </c>
      <c r="H11" s="23">
        <f>H10/H9</f>
        <v>5.132231404958677</v>
      </c>
      <c r="J11" s="23">
        <f>J10/J9</f>
        <v>5.007518796992481</v>
      </c>
      <c r="L11" s="23">
        <f>L10/L9</f>
        <v>3.783582089552239</v>
      </c>
      <c r="N11" s="23">
        <f>N10/N9</f>
        <v>2.97972972972973</v>
      </c>
      <c r="P11" s="23">
        <f>P10/P9</f>
        <v>2.9536423841059603</v>
      </c>
      <c r="R11" s="23">
        <f>R10/R9</f>
        <v>2.959537572254335</v>
      </c>
      <c r="T11" s="23">
        <f>T10/T9</f>
        <v>2.8481675392670156</v>
      </c>
      <c r="U11" s="24"/>
      <c r="V11" s="23">
        <f>V10/V9</f>
        <v>2.5789473684210527</v>
      </c>
      <c r="W11" s="24"/>
      <c r="X11" s="23">
        <f>X10/X9</f>
        <v>2.468599033816425</v>
      </c>
      <c r="Y11" s="24"/>
      <c r="Z11" s="23">
        <f>Z10/Z9</f>
        <v>1.90234375</v>
      </c>
      <c r="AB11" s="25">
        <f>AB10/AB9</f>
        <v>1.4485981308411215</v>
      </c>
      <c r="AD11" s="25">
        <f>AD10/AD9</f>
        <v>1.2463343108504399</v>
      </c>
      <c r="AF11" s="25">
        <f>AF10/AF9</f>
        <v>1.2427536231884058</v>
      </c>
      <c r="AH11" s="25">
        <f>AH10/AH9</f>
        <v>1.15018315018315</v>
      </c>
      <c r="AJ11" s="25"/>
      <c r="AL11" s="25"/>
      <c r="AN11" s="25"/>
      <c r="AP11" s="25"/>
      <c r="AR11" s="25"/>
      <c r="AT11" s="25"/>
      <c r="AV11" s="25"/>
    </row>
    <row r="12" ht="12.75">
      <c r="A12" s="26" t="s">
        <v>122</v>
      </c>
    </row>
    <row r="14" spans="1:25" ht="15">
      <c r="A14" s="27" t="s">
        <v>28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29"/>
      <c r="R14" s="30"/>
      <c r="S14" s="29"/>
      <c r="T14" s="30"/>
      <c r="U14" s="31"/>
      <c r="V14" s="30"/>
      <c r="W14" s="30"/>
      <c r="X14" s="30"/>
      <c r="Y14" s="30"/>
    </row>
    <row r="15" spans="1:25" ht="12.75">
      <c r="A15" s="32" t="s">
        <v>131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30"/>
      <c r="S15" s="29"/>
      <c r="T15" s="30"/>
      <c r="U15" s="31"/>
      <c r="V15" s="30"/>
      <c r="W15" s="30"/>
      <c r="X15" s="30"/>
      <c r="Y15" s="30"/>
    </row>
    <row r="16" spans="1:48" ht="12.75">
      <c r="A16" s="12"/>
      <c r="B16" s="33"/>
      <c r="C16" s="34"/>
      <c r="D16" s="15">
        <v>2008</v>
      </c>
      <c r="E16" s="34"/>
      <c r="F16" s="15">
        <v>2007</v>
      </c>
      <c r="G16" s="34"/>
      <c r="H16" s="15">
        <v>2006</v>
      </c>
      <c r="I16" s="34"/>
      <c r="J16" s="15">
        <v>2005</v>
      </c>
      <c r="K16" s="34"/>
      <c r="L16" s="15">
        <v>2004</v>
      </c>
      <c r="M16" s="34"/>
      <c r="N16" s="15">
        <v>2003</v>
      </c>
      <c r="O16" s="34"/>
      <c r="P16" s="15">
        <v>2002</v>
      </c>
      <c r="Q16" s="34"/>
      <c r="R16" s="15">
        <v>2001</v>
      </c>
      <c r="S16" s="34"/>
      <c r="T16" s="15">
        <v>2000</v>
      </c>
      <c r="U16" s="35"/>
      <c r="V16" s="15">
        <v>1999</v>
      </c>
      <c r="W16" s="17"/>
      <c r="X16" s="15">
        <v>1998</v>
      </c>
      <c r="Y16" s="17"/>
      <c r="Z16" s="18">
        <v>1997</v>
      </c>
      <c r="AB16" s="20">
        <v>1996</v>
      </c>
      <c r="AD16" s="20">
        <v>1995</v>
      </c>
      <c r="AF16" s="20">
        <v>1994</v>
      </c>
      <c r="AH16" s="20">
        <v>1993</v>
      </c>
      <c r="AJ16" s="20">
        <v>1992</v>
      </c>
      <c r="AL16" s="20">
        <v>1991</v>
      </c>
      <c r="AN16" s="20">
        <v>1990</v>
      </c>
      <c r="AP16" s="20">
        <v>1989</v>
      </c>
      <c r="AR16" s="20">
        <v>1988</v>
      </c>
      <c r="AT16" s="20">
        <v>1987</v>
      </c>
      <c r="AV16" s="20">
        <v>1986</v>
      </c>
    </row>
    <row r="17" spans="1:49" ht="14.25">
      <c r="A17" s="36" t="s">
        <v>29</v>
      </c>
      <c r="B17" s="36" t="s">
        <v>30</v>
      </c>
      <c r="C17" s="37"/>
      <c r="D17" s="43">
        <v>108293624.226415</v>
      </c>
      <c r="E17" s="37"/>
      <c r="F17" s="43">
        <v>97493991.3636364</v>
      </c>
      <c r="G17" s="37"/>
      <c r="H17" s="39">
        <v>96487475</v>
      </c>
      <c r="I17" s="37"/>
      <c r="J17" s="39">
        <v>72203405</v>
      </c>
      <c r="K17" s="37"/>
      <c r="L17" s="38">
        <v>44054046</v>
      </c>
      <c r="M17" s="37"/>
      <c r="N17" s="38">
        <v>31128896</v>
      </c>
      <c r="O17" s="37"/>
      <c r="P17" s="39">
        <v>28504376</v>
      </c>
      <c r="Q17" s="37"/>
      <c r="R17" s="39">
        <v>29827011</v>
      </c>
      <c r="S17" s="37"/>
      <c r="T17" s="40">
        <v>41238039</v>
      </c>
      <c r="U17" s="41"/>
      <c r="V17" s="40">
        <v>31852429</v>
      </c>
      <c r="W17" s="40"/>
      <c r="X17" s="40">
        <v>26147535</v>
      </c>
      <c r="Y17" s="40"/>
      <c r="Z17" s="42">
        <v>18403310</v>
      </c>
      <c r="AB17" s="43">
        <v>12333340</v>
      </c>
      <c r="AD17" s="43">
        <v>11329572</v>
      </c>
      <c r="AF17" s="43">
        <v>11223756</v>
      </c>
      <c r="AG17" s="43"/>
      <c r="AH17" s="43">
        <v>9279582</v>
      </c>
      <c r="AI17" s="43"/>
      <c r="AJ17" s="43">
        <v>8080796</v>
      </c>
      <c r="AL17" s="43">
        <v>7239753</v>
      </c>
      <c r="AM17" s="43"/>
      <c r="AN17" s="43">
        <v>6890102</v>
      </c>
      <c r="AO17" s="43"/>
      <c r="AP17" s="43">
        <v>5384353</v>
      </c>
      <c r="AR17" s="43">
        <v>4826211</v>
      </c>
      <c r="AS17" s="43"/>
      <c r="AT17" s="43">
        <v>3541494</v>
      </c>
      <c r="AU17" s="43"/>
      <c r="AV17" s="43">
        <v>3091793</v>
      </c>
      <c r="AW17" s="43"/>
    </row>
    <row r="18" spans="1:49" ht="14.25">
      <c r="A18" s="36" t="s">
        <v>116</v>
      </c>
      <c r="B18" s="36" t="s">
        <v>30</v>
      </c>
      <c r="C18" s="37"/>
      <c r="D18" s="43">
        <v>12061665.009434</v>
      </c>
      <c r="E18" s="37"/>
      <c r="F18" s="43">
        <v>9427646.26363636</v>
      </c>
      <c r="G18" s="37"/>
      <c r="H18" s="39">
        <v>11257930</v>
      </c>
      <c r="I18" s="37"/>
      <c r="J18" s="39">
        <v>7788072</v>
      </c>
      <c r="K18" s="37"/>
      <c r="L18" s="44">
        <v>7730281</v>
      </c>
      <c r="M18" s="37"/>
      <c r="N18" s="44">
        <v>5330306</v>
      </c>
      <c r="O18" s="37"/>
      <c r="P18" s="39">
        <v>7870863</v>
      </c>
      <c r="Q18" s="37"/>
      <c r="R18" s="39">
        <v>5507412</v>
      </c>
      <c r="S18" s="37"/>
      <c r="T18" s="40">
        <v>4849049</v>
      </c>
      <c r="U18" s="41"/>
      <c r="V18" s="40">
        <v>4970021</v>
      </c>
      <c r="W18" s="40"/>
      <c r="X18" s="40">
        <v>3381384</v>
      </c>
      <c r="Y18" s="40"/>
      <c r="Z18" s="42">
        <v>1356959</v>
      </c>
      <c r="AB18" s="43">
        <v>802766</v>
      </c>
      <c r="AD18" s="43">
        <v>551177</v>
      </c>
      <c r="AF18" s="43"/>
      <c r="AG18" s="43"/>
      <c r="AH18" s="43"/>
      <c r="AI18" s="43"/>
      <c r="AJ18" s="43"/>
      <c r="AL18" s="43"/>
      <c r="AM18" s="43"/>
      <c r="AN18" s="43"/>
      <c r="AO18" s="43"/>
      <c r="AP18" s="43"/>
      <c r="AR18" s="43"/>
      <c r="AS18" s="43"/>
      <c r="AT18" s="43"/>
      <c r="AU18" s="43"/>
      <c r="AV18" s="43"/>
      <c r="AW18" s="43"/>
    </row>
    <row r="19" spans="1:49" ht="12.75">
      <c r="A19" s="36" t="s">
        <v>31</v>
      </c>
      <c r="B19" s="36" t="s">
        <v>30</v>
      </c>
      <c r="C19" s="37"/>
      <c r="D19" s="43">
        <v>421225.273584906</v>
      </c>
      <c r="E19" s="37"/>
      <c r="F19" s="43">
        <v>386677.127272727</v>
      </c>
      <c r="G19" s="37"/>
      <c r="H19" s="39">
        <v>375456</v>
      </c>
      <c r="I19" s="37"/>
      <c r="J19" s="39">
        <v>359762</v>
      </c>
      <c r="K19" s="37"/>
      <c r="L19" s="44">
        <v>287725</v>
      </c>
      <c r="M19" s="37"/>
      <c r="N19" s="44">
        <v>206986</v>
      </c>
      <c r="O19" s="37"/>
      <c r="P19" s="39">
        <v>377482</v>
      </c>
      <c r="Q19" s="37"/>
      <c r="R19" s="39">
        <v>254057</v>
      </c>
      <c r="S19" s="37"/>
      <c r="T19" s="40">
        <v>225655</v>
      </c>
      <c r="U19" s="41"/>
      <c r="V19" s="40">
        <v>148857</v>
      </c>
      <c r="W19" s="40"/>
      <c r="X19" s="40">
        <v>333064</v>
      </c>
      <c r="Y19" s="40"/>
      <c r="Z19" s="42">
        <v>126441</v>
      </c>
      <c r="AB19" s="43">
        <v>48306</v>
      </c>
      <c r="AD19" s="43">
        <v>110690</v>
      </c>
      <c r="AF19" s="43">
        <v>22734</v>
      </c>
      <c r="AG19" s="43"/>
      <c r="AH19" s="43">
        <v>62730</v>
      </c>
      <c r="AI19" s="43"/>
      <c r="AJ19" s="43">
        <v>206036</v>
      </c>
      <c r="AL19" s="43">
        <v>184070</v>
      </c>
      <c r="AM19" s="43"/>
      <c r="AN19" s="43">
        <v>282981</v>
      </c>
      <c r="AO19" s="43"/>
      <c r="AP19" s="43">
        <v>161517</v>
      </c>
      <c r="AR19" s="43">
        <v>104697</v>
      </c>
      <c r="AS19" s="43"/>
      <c r="AT19" s="43">
        <v>222973</v>
      </c>
      <c r="AU19" s="43"/>
      <c r="AV19" s="43">
        <v>247088</v>
      </c>
      <c r="AW19" s="43"/>
    </row>
    <row r="20" spans="1:49" ht="12.75">
      <c r="A20" s="36" t="s">
        <v>32</v>
      </c>
      <c r="B20" s="36" t="s">
        <v>30</v>
      </c>
      <c r="C20" s="37"/>
      <c r="D20" s="43">
        <v>8539693.95283019</v>
      </c>
      <c r="E20" s="37"/>
      <c r="F20" s="43">
        <v>8373173.27272727</v>
      </c>
      <c r="G20" s="37"/>
      <c r="H20" s="39">
        <v>7353807</v>
      </c>
      <c r="I20" s="37"/>
      <c r="J20" s="39">
        <v>5298708</v>
      </c>
      <c r="K20" s="37"/>
      <c r="L20" s="44">
        <v>2225286</v>
      </c>
      <c r="M20" s="37"/>
      <c r="N20" s="44">
        <v>1318496</v>
      </c>
      <c r="O20" s="37"/>
      <c r="P20" s="39">
        <v>993410</v>
      </c>
      <c r="Q20" s="37"/>
      <c r="R20" s="39">
        <v>1475483</v>
      </c>
      <c r="S20" s="37"/>
      <c r="T20" s="40">
        <v>1712826</v>
      </c>
      <c r="U20" s="41"/>
      <c r="V20" s="40">
        <v>1198308</v>
      </c>
      <c r="W20" s="40"/>
      <c r="X20" s="40">
        <v>1363459</v>
      </c>
      <c r="Y20" s="40"/>
      <c r="Z20" s="42">
        <v>817783</v>
      </c>
      <c r="AB20" s="43">
        <v>576532</v>
      </c>
      <c r="AD20" s="43">
        <v>314989</v>
      </c>
      <c r="AF20" s="43">
        <v>243040</v>
      </c>
      <c r="AG20" s="43"/>
      <c r="AH20" s="43">
        <v>327202</v>
      </c>
      <c r="AI20" s="43"/>
      <c r="AJ20" s="43">
        <v>324909</v>
      </c>
      <c r="AL20" s="43">
        <v>118115</v>
      </c>
      <c r="AM20" s="43"/>
      <c r="AN20" s="43">
        <v>170806</v>
      </c>
      <c r="AO20" s="43"/>
      <c r="AP20" s="43">
        <v>155612</v>
      </c>
      <c r="AR20" s="43">
        <v>118955</v>
      </c>
      <c r="AS20" s="43"/>
      <c r="AT20" s="43">
        <v>80440</v>
      </c>
      <c r="AU20" s="43"/>
      <c r="AV20" s="43">
        <v>100003</v>
      </c>
      <c r="AW20" s="43"/>
    </row>
    <row r="21" spans="1:49" ht="12.75">
      <c r="A21" s="45" t="s">
        <v>33</v>
      </c>
      <c r="B21" s="45" t="s">
        <v>30</v>
      </c>
      <c r="C21" s="46"/>
      <c r="D21" s="49">
        <f>SUM(D17:D20)</f>
        <v>129316208.46226409</v>
      </c>
      <c r="E21" s="46"/>
      <c r="F21" s="49">
        <f>SUM(F17:F20)</f>
        <v>115681488.02727276</v>
      </c>
      <c r="G21" s="46"/>
      <c r="H21" s="47">
        <f>SUM(H17:H20)</f>
        <v>115474668</v>
      </c>
      <c r="I21" s="46"/>
      <c r="J21" s="47">
        <f>SUM(J17:J20)</f>
        <v>85649947</v>
      </c>
      <c r="K21" s="46"/>
      <c r="L21" s="47">
        <f>SUM(L17:L20)</f>
        <v>54297338</v>
      </c>
      <c r="M21" s="46"/>
      <c r="N21" s="47">
        <f>SUM(N17:N20)</f>
        <v>37984684</v>
      </c>
      <c r="O21" s="46"/>
      <c r="P21" s="47">
        <f>SUM(P17:P20)</f>
        <v>37746131</v>
      </c>
      <c r="Q21" s="46"/>
      <c r="R21" s="47">
        <f>SUM(R17:R20)</f>
        <v>37063963</v>
      </c>
      <c r="S21" s="46"/>
      <c r="T21" s="47">
        <f>SUM(T17:T20)</f>
        <v>48025569</v>
      </c>
      <c r="U21" s="48"/>
      <c r="V21" s="47">
        <f>SUM(V17:V20)</f>
        <v>38169615</v>
      </c>
      <c r="W21" s="48"/>
      <c r="X21" s="47">
        <f>SUM(X17:X20)</f>
        <v>31225442</v>
      </c>
      <c r="Y21" s="48"/>
      <c r="Z21" s="47">
        <f>SUM(Z17:Z20)</f>
        <v>20704493</v>
      </c>
      <c r="AB21" s="49">
        <f>SUM(AB17:AB20)</f>
        <v>13760944</v>
      </c>
      <c r="AD21" s="49">
        <f>SUM(AD17:AD20)</f>
        <v>12306428</v>
      </c>
      <c r="AF21" s="49">
        <f>SUM(AF17:AF20)</f>
        <v>11489530</v>
      </c>
      <c r="AG21" s="43"/>
      <c r="AH21" s="49">
        <f>SUM(AH17:AH20)</f>
        <v>9669514</v>
      </c>
      <c r="AI21" s="43"/>
      <c r="AJ21" s="49">
        <f>SUM(AJ17:AJ20)</f>
        <v>8611741</v>
      </c>
      <c r="AL21" s="49">
        <f>SUM(AL17:AL20)</f>
        <v>7541938</v>
      </c>
      <c r="AM21" s="43"/>
      <c r="AN21" s="49">
        <f>SUM(AN17:AN20)</f>
        <v>7343889</v>
      </c>
      <c r="AO21" s="43"/>
      <c r="AP21" s="49">
        <f>SUM(AP17:AP20)</f>
        <v>5701482</v>
      </c>
      <c r="AR21" s="49">
        <f>SUM(AR17:AR20)</f>
        <v>5049863</v>
      </c>
      <c r="AS21" s="43"/>
      <c r="AT21" s="49">
        <f>SUM(AT17:AT20)</f>
        <v>3844907</v>
      </c>
      <c r="AU21" s="43"/>
      <c r="AV21" s="49">
        <f>SUM(AV17:AV20)</f>
        <v>3438884</v>
      </c>
      <c r="AW21" s="43"/>
    </row>
    <row r="22" spans="1:49" ht="12.75">
      <c r="A22" s="45"/>
      <c r="B22" s="45"/>
      <c r="C22" s="46"/>
      <c r="D22" s="93"/>
      <c r="E22" s="46"/>
      <c r="F22" s="93"/>
      <c r="G22" s="46"/>
      <c r="H22" s="48"/>
      <c r="I22" s="46"/>
      <c r="J22" s="48"/>
      <c r="K22" s="46"/>
      <c r="L22" s="48"/>
      <c r="M22" s="46"/>
      <c r="N22" s="48"/>
      <c r="O22" s="46"/>
      <c r="P22" s="48"/>
      <c r="Q22" s="46"/>
      <c r="R22" s="48"/>
      <c r="S22" s="46"/>
      <c r="T22" s="48"/>
      <c r="U22" s="48"/>
      <c r="V22" s="48"/>
      <c r="W22" s="48"/>
      <c r="X22" s="48"/>
      <c r="Y22" s="48"/>
      <c r="Z22" s="48"/>
      <c r="AB22" s="93"/>
      <c r="AD22" s="93"/>
      <c r="AF22" s="93"/>
      <c r="AG22" s="43"/>
      <c r="AH22" s="93"/>
      <c r="AI22" s="43"/>
      <c r="AJ22" s="93"/>
      <c r="AL22" s="93"/>
      <c r="AM22" s="43"/>
      <c r="AN22" s="93"/>
      <c r="AO22" s="43"/>
      <c r="AP22" s="93"/>
      <c r="AR22" s="93"/>
      <c r="AS22" s="43"/>
      <c r="AT22" s="93"/>
      <c r="AU22" s="43"/>
      <c r="AV22" s="93"/>
      <c r="AW22" s="43"/>
    </row>
    <row r="23" spans="1:49" ht="12.75">
      <c r="A23" s="36" t="s">
        <v>34</v>
      </c>
      <c r="B23" s="36" t="s">
        <v>30</v>
      </c>
      <c r="C23" s="37"/>
      <c r="D23" s="43">
        <v>12604404.6698113</v>
      </c>
      <c r="E23" s="37"/>
      <c r="F23" s="43">
        <v>11912877.3363636</v>
      </c>
      <c r="G23" s="37"/>
      <c r="H23" s="39">
        <v>7796301</v>
      </c>
      <c r="I23" s="37"/>
      <c r="J23" s="39">
        <v>7483024</v>
      </c>
      <c r="K23" s="37"/>
      <c r="L23" s="44">
        <v>5431928</v>
      </c>
      <c r="M23" s="37"/>
      <c r="N23" s="44">
        <v>4069035</v>
      </c>
      <c r="O23" s="37"/>
      <c r="P23" s="39">
        <v>4527548</v>
      </c>
      <c r="Q23" s="37"/>
      <c r="R23" s="39">
        <v>4595724</v>
      </c>
      <c r="S23" s="37"/>
      <c r="T23" s="40">
        <v>4857371</v>
      </c>
      <c r="U23" s="41"/>
      <c r="V23" s="40">
        <v>4031764</v>
      </c>
      <c r="W23" s="40"/>
      <c r="X23" s="40">
        <v>3262536</v>
      </c>
      <c r="Y23" s="40"/>
      <c r="Z23" s="40">
        <v>2818786</v>
      </c>
      <c r="AB23" s="43">
        <v>2183097</v>
      </c>
      <c r="AD23" s="43">
        <v>2281012</v>
      </c>
      <c r="AF23" s="43">
        <v>1771458</v>
      </c>
      <c r="AG23" s="43"/>
      <c r="AH23" s="43">
        <v>1601634</v>
      </c>
      <c r="AI23" s="43"/>
      <c r="AJ23" s="43">
        <v>1284585</v>
      </c>
      <c r="AL23" s="43">
        <v>1156804</v>
      </c>
      <c r="AM23" s="43"/>
      <c r="AN23" s="43">
        <v>1173456</v>
      </c>
      <c r="AO23" s="43"/>
      <c r="AP23" s="43">
        <v>1196424</v>
      </c>
      <c r="AR23" s="43">
        <v>1445554</v>
      </c>
      <c r="AS23" s="43"/>
      <c r="AT23" s="43">
        <v>961432</v>
      </c>
      <c r="AU23" s="43"/>
      <c r="AV23" s="43">
        <v>886349</v>
      </c>
      <c r="AW23" s="43"/>
    </row>
    <row r="24" spans="1:49" ht="12.75">
      <c r="A24" s="36" t="s">
        <v>35</v>
      </c>
      <c r="B24" s="36" t="s">
        <v>30</v>
      </c>
      <c r="C24" s="37"/>
      <c r="D24" s="43">
        <v>58806267.5188679</v>
      </c>
      <c r="E24" s="37"/>
      <c r="F24" s="43">
        <v>50813873.3818182</v>
      </c>
      <c r="G24" s="37"/>
      <c r="H24" s="39">
        <v>41169019</v>
      </c>
      <c r="I24" s="37"/>
      <c r="J24" s="39">
        <v>30100786</v>
      </c>
      <c r="K24" s="37"/>
      <c r="L24" s="44">
        <v>23779395</v>
      </c>
      <c r="M24" s="37"/>
      <c r="N24" s="44">
        <v>19345880</v>
      </c>
      <c r="O24" s="37"/>
      <c r="P24" s="39">
        <v>20383253</v>
      </c>
      <c r="Q24" s="37"/>
      <c r="R24" s="39">
        <v>16635649</v>
      </c>
      <c r="S24" s="37"/>
      <c r="T24" s="40">
        <v>15827800</v>
      </c>
      <c r="U24" s="41"/>
      <c r="V24" s="40">
        <v>13723592</v>
      </c>
      <c r="W24" s="40"/>
      <c r="X24" s="40">
        <v>14237639</v>
      </c>
      <c r="Y24" s="40"/>
      <c r="Z24" s="40">
        <v>9553456</v>
      </c>
      <c r="AB24" s="43">
        <v>6260446</v>
      </c>
      <c r="AD24" s="43">
        <v>5578602</v>
      </c>
      <c r="AF24" s="43">
        <v>4583734</v>
      </c>
      <c r="AG24" s="43"/>
      <c r="AH24" s="43">
        <v>3852096</v>
      </c>
      <c r="AI24" s="43"/>
      <c r="AJ24" s="43">
        <v>3198409</v>
      </c>
      <c r="AL24" s="43">
        <v>2844922</v>
      </c>
      <c r="AM24" s="43"/>
      <c r="AN24" s="43">
        <v>3013386</v>
      </c>
      <c r="AO24" s="43"/>
      <c r="AP24" s="43">
        <v>2875000</v>
      </c>
      <c r="AR24" s="43">
        <v>2060742</v>
      </c>
      <c r="AS24" s="43"/>
      <c r="AT24" s="43">
        <v>1186907</v>
      </c>
      <c r="AU24" s="43"/>
      <c r="AV24" s="43">
        <v>1071132</v>
      </c>
      <c r="AW24" s="43"/>
    </row>
    <row r="25" spans="1:49" ht="12.75">
      <c r="A25" s="36" t="s">
        <v>36</v>
      </c>
      <c r="B25" s="36" t="s">
        <v>30</v>
      </c>
      <c r="C25" s="37"/>
      <c r="D25" s="43">
        <v>897797.641509434</v>
      </c>
      <c r="E25" s="37"/>
      <c r="F25" s="43">
        <v>850768.227272727</v>
      </c>
      <c r="G25" s="37"/>
      <c r="H25" s="39">
        <v>792712</v>
      </c>
      <c r="I25" s="37"/>
      <c r="J25" s="39">
        <v>871717</v>
      </c>
      <c r="K25" s="37"/>
      <c r="L25" s="44">
        <v>698940</v>
      </c>
      <c r="M25" s="37"/>
      <c r="N25" s="44">
        <v>576441</v>
      </c>
      <c r="O25" s="37"/>
      <c r="P25" s="39">
        <v>659351</v>
      </c>
      <c r="Q25" s="37"/>
      <c r="R25" s="39">
        <v>731725</v>
      </c>
      <c r="S25" s="37"/>
      <c r="T25" s="40">
        <v>524069</v>
      </c>
      <c r="U25" s="41"/>
      <c r="V25" s="40">
        <v>449054</v>
      </c>
      <c r="W25" s="40"/>
      <c r="X25" s="40">
        <v>367155</v>
      </c>
      <c r="Y25" s="40"/>
      <c r="Z25" s="40">
        <v>250893</v>
      </c>
      <c r="AB25" s="43">
        <v>255661</v>
      </c>
      <c r="AD25" s="43">
        <v>245553</v>
      </c>
      <c r="AF25" s="43">
        <v>229658</v>
      </c>
      <c r="AG25" s="43"/>
      <c r="AH25" s="43">
        <v>228811</v>
      </c>
      <c r="AI25" s="43"/>
      <c r="AJ25" s="43">
        <v>218740</v>
      </c>
      <c r="AL25" s="43">
        <v>226825</v>
      </c>
      <c r="AM25" s="43"/>
      <c r="AN25" s="43">
        <v>259089</v>
      </c>
      <c r="AO25" s="43"/>
      <c r="AP25" s="43">
        <v>241971</v>
      </c>
      <c r="AR25" s="43">
        <v>190220</v>
      </c>
      <c r="AS25" s="43"/>
      <c r="AT25" s="43">
        <v>160103</v>
      </c>
      <c r="AU25" s="43"/>
      <c r="AV25" s="43">
        <v>154299</v>
      </c>
      <c r="AW25" s="43"/>
    </row>
    <row r="26" spans="1:49" ht="14.25">
      <c r="A26" s="36" t="s">
        <v>37</v>
      </c>
      <c r="B26" s="36" t="s">
        <v>30</v>
      </c>
      <c r="C26" s="37"/>
      <c r="D26" s="43">
        <v>14051001.0849057</v>
      </c>
      <c r="E26" s="37"/>
      <c r="F26" s="43">
        <v>12605498.4272727</v>
      </c>
      <c r="G26" s="37"/>
      <c r="H26" s="39">
        <v>10283446</v>
      </c>
      <c r="I26" s="37"/>
      <c r="J26" s="39">
        <v>9644811</v>
      </c>
      <c r="K26" s="37"/>
      <c r="L26" s="44">
        <v>6807288</v>
      </c>
      <c r="M26" s="37"/>
      <c r="N26" s="44">
        <v>5342676</v>
      </c>
      <c r="O26" s="37"/>
      <c r="P26" s="39">
        <v>5671626</v>
      </c>
      <c r="Q26" s="37"/>
      <c r="R26" s="39">
        <v>5254051</v>
      </c>
      <c r="S26" s="37"/>
      <c r="T26" s="40">
        <v>4841499</v>
      </c>
      <c r="U26" s="41"/>
      <c r="V26" s="40">
        <v>4080693</v>
      </c>
      <c r="W26" s="40"/>
      <c r="X26" s="40">
        <v>3212686</v>
      </c>
      <c r="Y26" s="40"/>
      <c r="Z26" s="40">
        <v>2537355</v>
      </c>
      <c r="AB26" s="43">
        <v>1566739</v>
      </c>
      <c r="AD26" s="43">
        <v>1364416</v>
      </c>
      <c r="AF26" s="43">
        <v>1104784</v>
      </c>
      <c r="AG26" s="43"/>
      <c r="AH26" s="43">
        <v>888068</v>
      </c>
      <c r="AI26" s="43"/>
      <c r="AJ26" s="43">
        <v>638274</v>
      </c>
      <c r="AL26" s="43">
        <v>577065</v>
      </c>
      <c r="AM26" s="43"/>
      <c r="AN26" s="43">
        <v>456715</v>
      </c>
      <c r="AO26" s="43"/>
      <c r="AP26" s="43">
        <v>296766</v>
      </c>
      <c r="AR26" s="43"/>
      <c r="AS26" s="43"/>
      <c r="AT26" s="43"/>
      <c r="AU26" s="43"/>
      <c r="AV26" s="43"/>
      <c r="AW26" s="43"/>
    </row>
    <row r="27" spans="1:49" ht="12.75">
      <c r="A27" s="36" t="s">
        <v>115</v>
      </c>
      <c r="B27" s="36" t="s">
        <v>30</v>
      </c>
      <c r="C27" s="37"/>
      <c r="D27" s="43">
        <v>9501577.52830189</v>
      </c>
      <c r="E27" s="37"/>
      <c r="F27" s="43">
        <v>6976709.15454545</v>
      </c>
      <c r="G27" s="37"/>
      <c r="H27" s="39">
        <v>7596257</v>
      </c>
      <c r="I27" s="37"/>
      <c r="J27" s="39">
        <v>3185616</v>
      </c>
      <c r="K27" s="37"/>
      <c r="L27" s="44">
        <v>-48171</v>
      </c>
      <c r="M27" s="37"/>
      <c r="N27" s="44">
        <v>-512043</v>
      </c>
      <c r="O27" s="37"/>
      <c r="P27" s="39">
        <v>1784297</v>
      </c>
      <c r="Q27" s="37"/>
      <c r="R27" s="39">
        <v>1522808</v>
      </c>
      <c r="S27" s="37"/>
      <c r="T27" s="40">
        <v>2412375</v>
      </c>
      <c r="U27" s="41"/>
      <c r="V27" s="40">
        <v>345561</v>
      </c>
      <c r="W27" s="40"/>
      <c r="X27" s="40">
        <v>1239607</v>
      </c>
      <c r="Y27" s="40"/>
      <c r="Z27" s="40">
        <v>922556</v>
      </c>
      <c r="AB27" s="43">
        <v>607037</v>
      </c>
      <c r="AD27" s="43">
        <v>1937716</v>
      </c>
      <c r="AF27" s="43">
        <v>1364603</v>
      </c>
      <c r="AG27" s="43"/>
      <c r="AH27" s="43">
        <v>814367</v>
      </c>
      <c r="AI27" s="43"/>
      <c r="AJ27" s="43">
        <v>-104145</v>
      </c>
      <c r="AL27" s="43">
        <v>-329489</v>
      </c>
      <c r="AM27" s="43"/>
      <c r="AN27" s="43">
        <v>-111203</v>
      </c>
      <c r="AO27" s="43"/>
      <c r="AP27" s="43">
        <v>722155</v>
      </c>
      <c r="AR27" s="43">
        <v>1373407</v>
      </c>
      <c r="AS27" s="43"/>
      <c r="AT27" s="43">
        <v>678257</v>
      </c>
      <c r="AU27" s="43"/>
      <c r="AV27" s="43">
        <v>256651</v>
      </c>
      <c r="AW27" s="43"/>
    </row>
    <row r="28" spans="1:49" ht="14.25">
      <c r="A28" s="36" t="s">
        <v>38</v>
      </c>
      <c r="B28" s="36" t="s">
        <v>30</v>
      </c>
      <c r="C28" s="37"/>
      <c r="D28" s="43">
        <v>-560627.669811321</v>
      </c>
      <c r="E28" s="37"/>
      <c r="F28" s="43">
        <v>543789.709090909</v>
      </c>
      <c r="G28" s="37"/>
      <c r="H28" s="39">
        <v>667063</v>
      </c>
      <c r="I28" s="37"/>
      <c r="J28" s="39">
        <v>-688725</v>
      </c>
      <c r="K28" s="37"/>
      <c r="L28" s="44">
        <v>-196181</v>
      </c>
      <c r="M28" s="37"/>
      <c r="N28" s="44">
        <v>-213928</v>
      </c>
      <c r="O28" s="37"/>
      <c r="P28" s="39">
        <v>33538</v>
      </c>
      <c r="Q28" s="37"/>
      <c r="R28" s="39">
        <v>693996</v>
      </c>
      <c r="S28" s="37"/>
      <c r="T28" s="40">
        <v>271293</v>
      </c>
      <c r="U28" s="41"/>
      <c r="V28" s="40">
        <v>-189479</v>
      </c>
      <c r="W28" s="40"/>
      <c r="X28" s="40">
        <v>-42631</v>
      </c>
      <c r="Y28" s="40"/>
      <c r="Z28" s="40">
        <v>153632</v>
      </c>
      <c r="AD28" s="43"/>
      <c r="AF28" s="43"/>
      <c r="AG28" s="43"/>
      <c r="AH28" s="43"/>
      <c r="AI28" s="43"/>
      <c r="AJ28" s="43"/>
      <c r="AL28" s="43"/>
      <c r="AM28" s="43"/>
      <c r="AN28" s="43"/>
      <c r="AO28" s="43"/>
      <c r="AP28" s="43"/>
      <c r="AR28" s="43"/>
      <c r="AS28" s="43"/>
      <c r="AT28" s="43"/>
      <c r="AU28" s="43"/>
      <c r="AV28" s="43"/>
      <c r="AW28" s="43"/>
    </row>
    <row r="29" spans="1:49" ht="12.75">
      <c r="A29" s="36" t="s">
        <v>39</v>
      </c>
      <c r="B29" s="36" t="s">
        <v>30</v>
      </c>
      <c r="C29" s="37"/>
      <c r="D29" s="43">
        <v>8597139.47169811</v>
      </c>
      <c r="E29" s="37"/>
      <c r="F29" s="43">
        <v>7779937.44545455</v>
      </c>
      <c r="G29" s="37"/>
      <c r="H29" s="39">
        <v>7064525</v>
      </c>
      <c r="I29" s="37"/>
      <c r="J29" s="39">
        <v>5570728</v>
      </c>
      <c r="K29" s="37"/>
      <c r="L29" s="44">
        <v>3989062</v>
      </c>
      <c r="M29" s="37"/>
      <c r="N29" s="44">
        <v>2705574</v>
      </c>
      <c r="O29" s="37"/>
      <c r="P29" s="39">
        <v>2941367</v>
      </c>
      <c r="Q29" s="37"/>
      <c r="R29" s="39">
        <v>3039798</v>
      </c>
      <c r="S29" s="37"/>
      <c r="T29" s="40">
        <v>3114941</v>
      </c>
      <c r="U29" s="41"/>
      <c r="V29" s="40">
        <v>2375406</v>
      </c>
      <c r="W29" s="40"/>
      <c r="X29" s="40">
        <v>2365170</v>
      </c>
      <c r="Y29" s="40"/>
      <c r="Z29" s="40">
        <v>1697450</v>
      </c>
      <c r="AB29" s="43">
        <v>1217153</v>
      </c>
      <c r="AD29" s="43">
        <v>1132628</v>
      </c>
      <c r="AF29" s="43">
        <v>1047885</v>
      </c>
      <c r="AG29" s="43"/>
      <c r="AH29" s="43">
        <v>960979</v>
      </c>
      <c r="AI29" s="43"/>
      <c r="AJ29" s="43">
        <v>869889</v>
      </c>
      <c r="AL29" s="43">
        <v>787899</v>
      </c>
      <c r="AM29" s="43"/>
      <c r="AN29" s="43">
        <v>790430</v>
      </c>
      <c r="AO29" s="43"/>
      <c r="AP29" s="43">
        <v>740225</v>
      </c>
      <c r="AR29" s="43">
        <v>668481</v>
      </c>
      <c r="AS29" s="43"/>
      <c r="AT29" s="43">
        <v>569389</v>
      </c>
      <c r="AU29" s="43"/>
      <c r="AV29" s="43">
        <v>515121</v>
      </c>
      <c r="AW29" s="43"/>
    </row>
    <row r="30" spans="1:49" ht="12.75">
      <c r="A30" s="36" t="s">
        <v>114</v>
      </c>
      <c r="B30" s="36" t="s">
        <v>30</v>
      </c>
      <c r="C30" s="37"/>
      <c r="D30" s="43">
        <v>5742835</v>
      </c>
      <c r="E30" s="37"/>
      <c r="F30" s="43">
        <v>4695544.46</v>
      </c>
      <c r="G30" s="37"/>
      <c r="H30" s="39">
        <v>3636493</v>
      </c>
      <c r="I30" s="37"/>
      <c r="J30" s="39">
        <v>3338723</v>
      </c>
      <c r="K30" s="37"/>
      <c r="L30" s="44">
        <v>2124657</v>
      </c>
      <c r="M30" s="37"/>
      <c r="N30" s="44">
        <v>1786455</v>
      </c>
      <c r="O30" s="37"/>
      <c r="P30" s="39">
        <v>1898165</v>
      </c>
      <c r="Q30" s="37"/>
      <c r="R30" s="39">
        <v>1796026</v>
      </c>
      <c r="S30" s="37"/>
      <c r="T30" s="40">
        <v>1509250</v>
      </c>
      <c r="U30" s="41"/>
      <c r="V30" s="40">
        <v>1054178</v>
      </c>
      <c r="W30" s="40"/>
      <c r="X30" s="40">
        <v>953145</v>
      </c>
      <c r="Y30" s="40"/>
      <c r="Z30" s="40">
        <v>602721</v>
      </c>
      <c r="AB30" s="43">
        <v>396366</v>
      </c>
      <c r="AD30" s="43">
        <v>310266</v>
      </c>
      <c r="AF30" s="43">
        <v>319950</v>
      </c>
      <c r="AG30" s="43"/>
      <c r="AH30" s="43">
        <v>304961</v>
      </c>
      <c r="AI30" s="43"/>
      <c r="AJ30" s="43">
        <v>307796</v>
      </c>
      <c r="AL30" s="43">
        <v>296163</v>
      </c>
      <c r="AM30" s="43"/>
      <c r="AN30" s="43">
        <v>288701</v>
      </c>
      <c r="AO30" s="43"/>
      <c r="AP30" s="43">
        <v>243591</v>
      </c>
      <c r="AR30" s="43">
        <v>212191</v>
      </c>
      <c r="AS30" s="43"/>
      <c r="AT30" s="43">
        <v>181786</v>
      </c>
      <c r="AU30" s="43"/>
      <c r="AV30" s="43">
        <v>139735</v>
      </c>
      <c r="AW30" s="43"/>
    </row>
    <row r="31" spans="1:49" ht="14.25">
      <c r="A31" s="36" t="s">
        <v>40</v>
      </c>
      <c r="B31" s="36" t="s">
        <v>30</v>
      </c>
      <c r="C31" s="37"/>
      <c r="D31" s="43">
        <v>3568906.51886792</v>
      </c>
      <c r="E31" s="37"/>
      <c r="F31" s="43">
        <v>1209692.63636364</v>
      </c>
      <c r="G31" s="37"/>
      <c r="H31" s="39">
        <v>1505147</v>
      </c>
      <c r="I31" s="37"/>
      <c r="J31" s="39">
        <v>1950325</v>
      </c>
      <c r="K31" s="37"/>
      <c r="L31" s="44">
        <v>384640</v>
      </c>
      <c r="M31" s="37"/>
      <c r="N31" s="44">
        <v>548908</v>
      </c>
      <c r="O31" s="37"/>
      <c r="P31" s="39">
        <v>354949</v>
      </c>
      <c r="Q31" s="37"/>
      <c r="R31" s="39">
        <v>304085</v>
      </c>
      <c r="S31" s="37"/>
      <c r="T31" s="40">
        <v>419147</v>
      </c>
      <c r="U31" s="41"/>
      <c r="V31" s="40">
        <v>86896</v>
      </c>
      <c r="W31" s="40"/>
      <c r="X31" s="40"/>
      <c r="Y31" s="40"/>
      <c r="Z31" s="40"/>
      <c r="AD31" s="43"/>
      <c r="AF31" s="43"/>
      <c r="AG31" s="43"/>
      <c r="AH31" s="43"/>
      <c r="AI31" s="43"/>
      <c r="AJ31" s="43"/>
      <c r="AL31" s="43"/>
      <c r="AM31" s="43"/>
      <c r="AN31" s="43"/>
      <c r="AO31" s="43"/>
      <c r="AP31" s="43"/>
      <c r="AR31" s="43"/>
      <c r="AS31" s="43"/>
      <c r="AT31" s="43"/>
      <c r="AU31" s="43"/>
      <c r="AV31" s="43"/>
      <c r="AW31" s="43"/>
    </row>
    <row r="32" spans="1:49" ht="12.75">
      <c r="A32" s="36" t="s">
        <v>41</v>
      </c>
      <c r="B32" s="36" t="s">
        <v>30</v>
      </c>
      <c r="C32" s="37"/>
      <c r="D32" s="43">
        <v>22139013.745283</v>
      </c>
      <c r="E32" s="37"/>
      <c r="F32" s="43">
        <v>17841890.7272727</v>
      </c>
      <c r="G32" s="37"/>
      <c r="H32" s="39">
        <v>16834978</v>
      </c>
      <c r="I32" s="37"/>
      <c r="J32" s="39">
        <v>9489808</v>
      </c>
      <c r="K32" s="37"/>
      <c r="L32" s="44">
        <v>6567085</v>
      </c>
      <c r="M32" s="37"/>
      <c r="N32" s="44">
        <v>5022184</v>
      </c>
      <c r="O32" s="37"/>
      <c r="P32" s="39">
        <v>6153761</v>
      </c>
      <c r="Q32" s="37"/>
      <c r="R32" s="39">
        <v>5566433</v>
      </c>
      <c r="S32" s="37"/>
      <c r="T32" s="40">
        <v>5855021</v>
      </c>
      <c r="U32" s="41"/>
      <c r="V32" s="40">
        <v>4542521</v>
      </c>
      <c r="W32" s="40"/>
      <c r="X32" s="40">
        <v>3824092</v>
      </c>
      <c r="Y32" s="40"/>
      <c r="Z32" s="40">
        <v>2716098</v>
      </c>
      <c r="AB32" s="43">
        <v>1971074</v>
      </c>
      <c r="AD32" s="43">
        <v>1576248</v>
      </c>
      <c r="AF32" s="43">
        <v>1220223</v>
      </c>
      <c r="AG32" s="43"/>
      <c r="AH32" s="43">
        <v>1311170</v>
      </c>
      <c r="AI32" s="43"/>
      <c r="AJ32" s="43">
        <v>1249729</v>
      </c>
      <c r="AL32" s="43">
        <v>1531964</v>
      </c>
      <c r="AM32" s="43"/>
      <c r="AN32" s="43">
        <v>769030</v>
      </c>
      <c r="AO32" s="43"/>
      <c r="AP32" s="43">
        <v>683159</v>
      </c>
      <c r="AR32" s="43">
        <v>696360</v>
      </c>
      <c r="AS32" s="43"/>
      <c r="AT32" s="43">
        <v>547833</v>
      </c>
      <c r="AU32" s="43"/>
      <c r="AV32" s="43">
        <v>463451</v>
      </c>
      <c r="AW32" s="43"/>
    </row>
    <row r="33" spans="1:49" ht="12.75">
      <c r="A33" s="45" t="s">
        <v>42</v>
      </c>
      <c r="B33" s="45" t="s">
        <v>30</v>
      </c>
      <c r="C33" s="46"/>
      <c r="D33" s="47">
        <f>D23+D24+D25+D26-D27-D28+D29+D30+D31+D32</f>
        <v>117466415.79245278</v>
      </c>
      <c r="E33" s="46"/>
      <c r="F33" s="47">
        <f>F23+F24+F25+F26-F27-F28+F29+F30+F31+F32</f>
        <v>100189583.77818175</v>
      </c>
      <c r="G33" s="46"/>
      <c r="H33" s="47">
        <f>H23+H24+H25+H26-H27-H28+H29+H30+H31+H32</f>
        <v>80819301</v>
      </c>
      <c r="I33" s="46"/>
      <c r="J33" s="47">
        <f>J23+J24+J25+J26-J27-J28+J29+J30+J31+J32</f>
        <v>65953031</v>
      </c>
      <c r="K33" s="46"/>
      <c r="L33" s="47">
        <f>L23+L24+L25+L26-L27-L28+L29+L30+L31+L32</f>
        <v>50027347</v>
      </c>
      <c r="M33" s="46"/>
      <c r="N33" s="47">
        <f>N23+N24+N25+N26-N27-N28+N29+N30+N31+N32</f>
        <v>40123124</v>
      </c>
      <c r="O33" s="46"/>
      <c r="P33" s="47">
        <f>P23+P24+P25+P26-P27-P28+P29+P30+P31+P32</f>
        <v>40772185</v>
      </c>
      <c r="Q33" s="46"/>
      <c r="R33" s="47">
        <f>R23+R24+R25+R26-R27-R28+R29+R30+R31+R32</f>
        <v>35706687</v>
      </c>
      <c r="S33" s="46"/>
      <c r="T33" s="47">
        <f>T23+T24+T25+T26-T27-T28+T29+T30+T31+T32</f>
        <v>34265430</v>
      </c>
      <c r="U33" s="48"/>
      <c r="V33" s="47">
        <f>V23+V24+V25+V26-V27-V28+V29+V30+V31+V32</f>
        <v>30188022</v>
      </c>
      <c r="W33" s="48"/>
      <c r="X33" s="47">
        <f>X23+X24+X25+X26-X27-X28+X29+X30+X31+X32</f>
        <v>27025447</v>
      </c>
      <c r="Y33" s="48"/>
      <c r="Z33" s="47">
        <f>Z23+Z24+Z25+Z26-Z27-Z28+Z29+Z30+Z31+Z32</f>
        <v>19100571</v>
      </c>
      <c r="AB33" s="49">
        <f>AB23+AB24+AB25+AB26-AB27-AB28+AB29+AB30+AB31+AB32</f>
        <v>13243499</v>
      </c>
      <c r="AD33" s="49">
        <f>AD23+AD24+AD25+AD26-AD27-AD28+AD29+AD30+AD31+AD32</f>
        <v>10551009</v>
      </c>
      <c r="AF33" s="49">
        <f>AF23+AF24+AF25+AF26-AF27-AF28+AF29+AF30+AF31+AF32</f>
        <v>8913089</v>
      </c>
      <c r="AG33" s="43"/>
      <c r="AH33" s="49">
        <f>AH23+AH24+AH25+AH26-AH27-AH28+AH29+AH30+AH31+AH32</f>
        <v>8333352</v>
      </c>
      <c r="AI33" s="43"/>
      <c r="AJ33" s="49">
        <f>AJ23+AJ24+AJ25+AJ26-AJ27-AJ28+AJ29+AJ30+AJ31+AJ32</f>
        <v>7871567</v>
      </c>
      <c r="AL33" s="49">
        <f>AL23+AL24+AL25+AL26-AL27-AL28+AL29+AL30+AL31+AL32</f>
        <v>7751131</v>
      </c>
      <c r="AM33" s="43"/>
      <c r="AN33" s="49">
        <f>AN23+AN24+AN25+AN26-AN27-AN28+AN29+AN30+AN31+AN32</f>
        <v>6862010</v>
      </c>
      <c r="AO33" s="43"/>
      <c r="AP33" s="49">
        <f>AP23+AP24+AP25+AP26-AP27-AP28+AP29+AP30+AP31+AP32</f>
        <v>5554981</v>
      </c>
      <c r="AR33" s="49">
        <f>AR23+AR24+AR25+AR26-AR27-AR28+AR29+AR30+AR31+AR32</f>
        <v>3900141</v>
      </c>
      <c r="AS33" s="43"/>
      <c r="AT33" s="49">
        <f>AT23+AT24+AT25+AT26-AT27-AT28+AT29+AT30+AT31+AT32</f>
        <v>2929193</v>
      </c>
      <c r="AU33" s="43"/>
      <c r="AV33" s="49">
        <f>AV23+AV24+AV25+AV26-AV27-AV28+AV29+AV30+AV31+AV32</f>
        <v>2973436</v>
      </c>
      <c r="AW33" s="43"/>
    </row>
    <row r="34" spans="1:49" ht="12.75">
      <c r="A34" s="45"/>
      <c r="B34" s="45"/>
      <c r="C34" s="46"/>
      <c r="D34" s="47"/>
      <c r="E34" s="46"/>
      <c r="F34" s="47"/>
      <c r="G34" s="46"/>
      <c r="H34" s="47"/>
      <c r="I34" s="46"/>
      <c r="J34" s="47"/>
      <c r="K34" s="46"/>
      <c r="L34" s="47"/>
      <c r="M34" s="46"/>
      <c r="N34" s="47"/>
      <c r="O34" s="46"/>
      <c r="P34" s="47"/>
      <c r="Q34" s="46"/>
      <c r="R34" s="47"/>
      <c r="S34" s="46"/>
      <c r="T34" s="47"/>
      <c r="U34" s="48"/>
      <c r="V34" s="47"/>
      <c r="W34" s="48"/>
      <c r="X34" s="47"/>
      <c r="Y34" s="48"/>
      <c r="Z34" s="47"/>
      <c r="AB34" s="49"/>
      <c r="AD34" s="49"/>
      <c r="AF34" s="49"/>
      <c r="AG34" s="43"/>
      <c r="AH34" s="49"/>
      <c r="AI34" s="43"/>
      <c r="AJ34" s="49"/>
      <c r="AL34" s="49"/>
      <c r="AM34" s="43"/>
      <c r="AN34" s="49"/>
      <c r="AO34" s="43"/>
      <c r="AP34" s="49"/>
      <c r="AR34" s="49"/>
      <c r="AS34" s="43"/>
      <c r="AT34" s="49"/>
      <c r="AU34" s="43"/>
      <c r="AV34" s="49"/>
      <c r="AW34" s="43"/>
    </row>
    <row r="35" spans="1:49" ht="12.75">
      <c r="A35" s="45" t="s">
        <v>43</v>
      </c>
      <c r="B35" s="45" t="s">
        <v>30</v>
      </c>
      <c r="C35" s="46"/>
      <c r="D35" s="47">
        <f>D21-D33</f>
        <v>11849792.669811308</v>
      </c>
      <c r="E35" s="46"/>
      <c r="F35" s="47">
        <f>F21-F33</f>
        <v>15491904.249091014</v>
      </c>
      <c r="G35" s="46"/>
      <c r="H35" s="47">
        <f>H21-H33</f>
        <v>34655367</v>
      </c>
      <c r="I35" s="46"/>
      <c r="J35" s="47">
        <f>J21-J33</f>
        <v>19696916</v>
      </c>
      <c r="K35" s="46"/>
      <c r="L35" s="47">
        <f>L21-L33</f>
        <v>4269991</v>
      </c>
      <c r="M35" s="46"/>
      <c r="N35" s="47">
        <f>N21-N33</f>
        <v>-2138440</v>
      </c>
      <c r="O35" s="46"/>
      <c r="P35" s="47">
        <f>P21-P33</f>
        <v>-3026054</v>
      </c>
      <c r="Q35" s="46"/>
      <c r="R35" s="47">
        <f>R21-R33</f>
        <v>1357276</v>
      </c>
      <c r="S35" s="46"/>
      <c r="T35" s="47">
        <f>T21-T33</f>
        <v>13760139</v>
      </c>
      <c r="U35" s="48"/>
      <c r="V35" s="47">
        <f>V21-V33</f>
        <v>7981593</v>
      </c>
      <c r="W35" s="48"/>
      <c r="X35" s="47">
        <f>X21-X33</f>
        <v>4199995</v>
      </c>
      <c r="Y35" s="48"/>
      <c r="Z35" s="47">
        <f>Z21-Z33</f>
        <v>1603922</v>
      </c>
      <c r="AB35" s="49">
        <f>AB21-AB33</f>
        <v>517445</v>
      </c>
      <c r="AD35" s="49">
        <f>AD21-AD33</f>
        <v>1755419</v>
      </c>
      <c r="AF35" s="49">
        <f>AF21-AF33</f>
        <v>2576441</v>
      </c>
      <c r="AG35" s="43"/>
      <c r="AH35" s="49">
        <f>AH21-AH33</f>
        <v>1336162</v>
      </c>
      <c r="AI35" s="43"/>
      <c r="AJ35" s="49">
        <f>AJ21-AJ33</f>
        <v>740174</v>
      </c>
      <c r="AL35" s="49">
        <f>AL21-AL33</f>
        <v>-209193</v>
      </c>
      <c r="AM35" s="43"/>
      <c r="AN35" s="49">
        <f>AN21-AN33</f>
        <v>481879</v>
      </c>
      <c r="AO35" s="43"/>
      <c r="AP35" s="49">
        <f>AP21-AP33</f>
        <v>146501</v>
      </c>
      <c r="AR35" s="49">
        <f>AR21-AR33</f>
        <v>1149722</v>
      </c>
      <c r="AS35" s="43"/>
      <c r="AT35" s="49">
        <f>AT21-AT33</f>
        <v>915714</v>
      </c>
      <c r="AU35" s="43"/>
      <c r="AV35" s="49">
        <f>AV21-AV33</f>
        <v>465448</v>
      </c>
      <c r="AW35" s="43"/>
    </row>
    <row r="36" spans="1:49" ht="12.75">
      <c r="A36" s="45"/>
      <c r="B36" s="45"/>
      <c r="C36" s="46"/>
      <c r="D36" s="48"/>
      <c r="E36" s="46"/>
      <c r="F36" s="48"/>
      <c r="G36" s="46"/>
      <c r="H36" s="48"/>
      <c r="I36" s="46"/>
      <c r="J36" s="48"/>
      <c r="K36" s="46"/>
      <c r="L36" s="48"/>
      <c r="M36" s="46"/>
      <c r="N36" s="48"/>
      <c r="O36" s="46"/>
      <c r="P36" s="48"/>
      <c r="Q36" s="46"/>
      <c r="R36" s="48"/>
      <c r="S36" s="46"/>
      <c r="T36" s="48"/>
      <c r="U36" s="48"/>
      <c r="V36" s="48"/>
      <c r="W36" s="48"/>
      <c r="X36" s="48"/>
      <c r="Y36" s="48"/>
      <c r="Z36" s="48"/>
      <c r="AB36" s="93"/>
      <c r="AD36" s="93"/>
      <c r="AF36" s="93"/>
      <c r="AG36" s="43"/>
      <c r="AH36" s="93"/>
      <c r="AI36" s="43"/>
      <c r="AJ36" s="93"/>
      <c r="AL36" s="93"/>
      <c r="AM36" s="43"/>
      <c r="AN36" s="93"/>
      <c r="AO36" s="43"/>
      <c r="AP36" s="93"/>
      <c r="AR36" s="93"/>
      <c r="AS36" s="43"/>
      <c r="AT36" s="93"/>
      <c r="AU36" s="43"/>
      <c r="AV36" s="93"/>
      <c r="AW36" s="43"/>
    </row>
    <row r="37" spans="1:49" ht="12.75">
      <c r="A37" s="36" t="s">
        <v>44</v>
      </c>
      <c r="B37" s="36" t="s">
        <v>30</v>
      </c>
      <c r="C37" s="37"/>
      <c r="D37" s="98">
        <v>2090419.12264151</v>
      </c>
      <c r="E37" s="37"/>
      <c r="F37" s="70">
        <v>1315365.62727273</v>
      </c>
      <c r="G37" s="37"/>
      <c r="H37" s="44">
        <v>1597184</v>
      </c>
      <c r="I37" s="37"/>
      <c r="J37" s="44">
        <v>1029846</v>
      </c>
      <c r="K37" s="37"/>
      <c r="L37" s="44">
        <v>376299</v>
      </c>
      <c r="M37" s="37"/>
      <c r="N37" s="44">
        <v>404761</v>
      </c>
      <c r="O37" s="37"/>
      <c r="P37" s="39">
        <v>1541825</v>
      </c>
      <c r="Q37" s="37"/>
      <c r="R37" s="39">
        <v>1315729</v>
      </c>
      <c r="S37" s="37"/>
      <c r="T37" s="40">
        <v>843597</v>
      </c>
      <c r="U37" s="41"/>
      <c r="V37" s="40">
        <v>441234</v>
      </c>
      <c r="W37" s="40"/>
      <c r="X37" s="40">
        <v>320991</v>
      </c>
      <c r="Y37" s="40"/>
      <c r="Z37" s="40">
        <v>167102</v>
      </c>
      <c r="AB37" s="43">
        <v>114740</v>
      </c>
      <c r="AD37" s="43">
        <v>74122</v>
      </c>
      <c r="AF37" s="43">
        <v>73639</v>
      </c>
      <c r="AG37" s="43"/>
      <c r="AH37" s="43">
        <v>85519</v>
      </c>
      <c r="AI37" s="43"/>
      <c r="AJ37" s="43">
        <v>139264</v>
      </c>
      <c r="AL37" s="43">
        <v>88582</v>
      </c>
      <c r="AM37" s="43"/>
      <c r="AN37" s="43">
        <v>97246</v>
      </c>
      <c r="AO37" s="43"/>
      <c r="AP37" s="43">
        <v>92856</v>
      </c>
      <c r="AR37" s="43">
        <v>142730</v>
      </c>
      <c r="AS37" s="43"/>
      <c r="AT37" s="43">
        <v>127298</v>
      </c>
      <c r="AU37" s="43"/>
      <c r="AV37" s="43">
        <v>92927</v>
      </c>
      <c r="AW37" s="43"/>
    </row>
    <row r="38" spans="1:49" ht="12.75">
      <c r="A38" s="36" t="s">
        <v>45</v>
      </c>
      <c r="B38" s="36" t="s">
        <v>30</v>
      </c>
      <c r="C38" s="37"/>
      <c r="D38" s="98">
        <v>7709076.09433962</v>
      </c>
      <c r="E38" s="37"/>
      <c r="F38" s="70">
        <v>3722970.1</v>
      </c>
      <c r="G38" s="37"/>
      <c r="H38" s="44">
        <v>2729124</v>
      </c>
      <c r="I38" s="37"/>
      <c r="J38" s="44">
        <v>3243721</v>
      </c>
      <c r="K38" s="37"/>
      <c r="L38" s="44">
        <v>2135754</v>
      </c>
      <c r="M38" s="37"/>
      <c r="N38" s="44">
        <v>2868307</v>
      </c>
      <c r="O38" s="37"/>
      <c r="P38" s="39">
        <v>3395314</v>
      </c>
      <c r="Q38" s="37"/>
      <c r="R38" s="39">
        <v>2354861</v>
      </c>
      <c r="S38" s="37"/>
      <c r="T38" s="40">
        <v>1861481</v>
      </c>
      <c r="U38" s="41"/>
      <c r="V38" s="40">
        <v>1828366</v>
      </c>
      <c r="W38" s="40"/>
      <c r="X38" s="40">
        <v>1451304</v>
      </c>
      <c r="Y38" s="40"/>
      <c r="Z38" s="40">
        <v>947702</v>
      </c>
      <c r="AB38" s="43">
        <v>752339</v>
      </c>
      <c r="AD38" s="43">
        <v>662305</v>
      </c>
      <c r="AF38" s="43">
        <v>627521</v>
      </c>
      <c r="AG38" s="43"/>
      <c r="AH38" s="43">
        <v>776164</v>
      </c>
      <c r="AI38" s="43"/>
      <c r="AJ38" s="43">
        <v>886209</v>
      </c>
      <c r="AL38" s="43">
        <v>883708</v>
      </c>
      <c r="AM38" s="43"/>
      <c r="AN38" s="43">
        <v>869264</v>
      </c>
      <c r="AO38" s="43"/>
      <c r="AP38" s="43">
        <v>785409</v>
      </c>
      <c r="AR38" s="43">
        <v>623692</v>
      </c>
      <c r="AS38" s="43"/>
      <c r="AT38" s="43">
        <v>493563</v>
      </c>
      <c r="AU38" s="43"/>
      <c r="AV38" s="43">
        <v>419435</v>
      </c>
      <c r="AW38" s="43"/>
    </row>
    <row r="39" spans="1:49" ht="12.75">
      <c r="A39" s="50" t="s">
        <v>46</v>
      </c>
      <c r="B39" s="50" t="s">
        <v>30</v>
      </c>
      <c r="C39" s="46"/>
      <c r="D39" s="47">
        <f>D35+D37-D38</f>
        <v>6231135.698113197</v>
      </c>
      <c r="E39" s="46"/>
      <c r="F39" s="47">
        <f>F35+F37-F38</f>
        <v>13084299.776363743</v>
      </c>
      <c r="G39" s="46"/>
      <c r="H39" s="47">
        <f>H35+H37-H38</f>
        <v>33523427</v>
      </c>
      <c r="I39" s="46"/>
      <c r="J39" s="47">
        <f>J35+J37-J38</f>
        <v>17483041</v>
      </c>
      <c r="K39" s="46"/>
      <c r="L39" s="47">
        <f>L35+L37-L38</f>
        <v>2510536</v>
      </c>
      <c r="M39" s="46"/>
      <c r="N39" s="47">
        <f>N35+N37-N38</f>
        <v>-4601986</v>
      </c>
      <c r="O39" s="46"/>
      <c r="P39" s="47">
        <f>P35+P37-P38</f>
        <v>-4879543</v>
      </c>
      <c r="Q39" s="46"/>
      <c r="R39" s="47">
        <f>R35+R37-R38</f>
        <v>318144</v>
      </c>
      <c r="S39" s="46"/>
      <c r="T39" s="47">
        <f>T35+T37-T38</f>
        <v>12742255</v>
      </c>
      <c r="U39" s="48"/>
      <c r="V39" s="47">
        <f>V35+V37-V38</f>
        <v>6594461</v>
      </c>
      <c r="W39" s="48"/>
      <c r="X39" s="47">
        <f>X35+X37-X38</f>
        <v>3069682</v>
      </c>
      <c r="Y39" s="48"/>
      <c r="Z39" s="47">
        <f>Z35+Z37-Z38</f>
        <v>823322</v>
      </c>
      <c r="AB39" s="49">
        <f>AB35+AB37-AB38</f>
        <v>-120154</v>
      </c>
      <c r="AD39" s="49">
        <f>AD35+AD37-AD38</f>
        <v>1167236</v>
      </c>
      <c r="AF39" s="49">
        <f>AF35+AF37-AF38</f>
        <v>2022559</v>
      </c>
      <c r="AG39" s="43"/>
      <c r="AH39" s="49">
        <f>AH35+AH37-AH38</f>
        <v>645517</v>
      </c>
      <c r="AI39" s="43"/>
      <c r="AJ39" s="49">
        <f>AJ35+AJ37-AJ38</f>
        <v>-6771</v>
      </c>
      <c r="AL39" s="49">
        <f>AL35+AL37-AL38</f>
        <v>-1004319</v>
      </c>
      <c r="AM39" s="43"/>
      <c r="AN39" s="49">
        <f>AN35+AN37-AN38</f>
        <v>-290139</v>
      </c>
      <c r="AO39" s="43"/>
      <c r="AP39" s="49">
        <f>AP35+AP37-AP38</f>
        <v>-546052</v>
      </c>
      <c r="AR39" s="49">
        <f>AR35+AR37-AR38</f>
        <v>668760</v>
      </c>
      <c r="AS39" s="43"/>
      <c r="AT39" s="49">
        <f>AT35+AT37-AT38</f>
        <v>549449</v>
      </c>
      <c r="AU39" s="43"/>
      <c r="AV39" s="49">
        <f>AV35+AV37-AV38</f>
        <v>138940</v>
      </c>
      <c r="AW39" s="43"/>
    </row>
    <row r="40" ht="12.75">
      <c r="A40" s="26" t="s">
        <v>113</v>
      </c>
    </row>
    <row r="41" ht="12.75">
      <c r="A41" s="26" t="s">
        <v>47</v>
      </c>
    </row>
    <row r="42" ht="12.75">
      <c r="A42" s="26" t="s">
        <v>48</v>
      </c>
    </row>
    <row r="43" ht="12.75">
      <c r="A43" s="26" t="s">
        <v>49</v>
      </c>
    </row>
    <row r="44" ht="12.75">
      <c r="A44" s="26"/>
    </row>
    <row r="45" spans="1:25" ht="15">
      <c r="A45" s="27" t="s">
        <v>50</v>
      </c>
      <c r="B45" s="28"/>
      <c r="C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42"/>
      <c r="Q45" s="29"/>
      <c r="R45" s="42"/>
      <c r="S45" s="29"/>
      <c r="T45" s="42"/>
      <c r="U45" s="31"/>
      <c r="V45" s="42"/>
      <c r="W45" s="42"/>
      <c r="X45" s="42"/>
      <c r="Y45" s="42"/>
    </row>
    <row r="46" spans="1:25" ht="12.75">
      <c r="A46" s="32" t="s">
        <v>131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2"/>
      <c r="Q46" s="29"/>
      <c r="R46" s="42"/>
      <c r="S46" s="29"/>
      <c r="T46" s="42"/>
      <c r="U46" s="31"/>
      <c r="V46" s="42"/>
      <c r="W46" s="42"/>
      <c r="X46" s="42"/>
      <c r="Y46" s="42"/>
    </row>
    <row r="47" spans="1:48" ht="12.75">
      <c r="A47" s="12"/>
      <c r="B47" s="33"/>
      <c r="C47" s="34"/>
      <c r="D47" s="15">
        <v>2008</v>
      </c>
      <c r="E47" s="34"/>
      <c r="F47" s="15">
        <v>2007</v>
      </c>
      <c r="G47" s="34"/>
      <c r="H47" s="15">
        <v>2006</v>
      </c>
      <c r="I47" s="34"/>
      <c r="J47" s="15">
        <v>2005</v>
      </c>
      <c r="K47" s="34"/>
      <c r="L47" s="15">
        <v>2004</v>
      </c>
      <c r="M47" s="34"/>
      <c r="N47" s="15">
        <v>2003</v>
      </c>
      <c r="O47" s="34"/>
      <c r="P47" s="15">
        <v>2002</v>
      </c>
      <c r="Q47" s="34"/>
      <c r="R47" s="15">
        <v>2001</v>
      </c>
      <c r="S47" s="34"/>
      <c r="T47" s="15">
        <v>2000</v>
      </c>
      <c r="U47" s="35"/>
      <c r="V47" s="15">
        <v>1999</v>
      </c>
      <c r="W47" s="17"/>
      <c r="X47" s="15">
        <v>1998</v>
      </c>
      <c r="Y47" s="17"/>
      <c r="Z47" s="18">
        <v>1997</v>
      </c>
      <c r="AB47" s="20">
        <v>1996</v>
      </c>
      <c r="AD47" s="20">
        <v>1995</v>
      </c>
      <c r="AF47" s="20">
        <v>1994</v>
      </c>
      <c r="AH47" s="20">
        <v>1993</v>
      </c>
      <c r="AJ47" s="20">
        <v>1992</v>
      </c>
      <c r="AL47" s="20">
        <v>1991</v>
      </c>
      <c r="AN47" s="20">
        <v>1990</v>
      </c>
      <c r="AP47" s="20">
        <v>1989</v>
      </c>
      <c r="AR47" s="20">
        <v>1988</v>
      </c>
      <c r="AT47" s="20">
        <v>1987</v>
      </c>
      <c r="AV47" s="20">
        <v>1986</v>
      </c>
    </row>
    <row r="48" spans="1:49" ht="12.75">
      <c r="A48" s="51" t="s">
        <v>51</v>
      </c>
      <c r="B48" s="52" t="s">
        <v>30</v>
      </c>
      <c r="C48" s="34"/>
      <c r="D48" s="43">
        <v>58852190.4150943</v>
      </c>
      <c r="E48" s="34"/>
      <c r="F48" s="43">
        <v>48908865.7727273</v>
      </c>
      <c r="G48" s="34"/>
      <c r="H48" s="54">
        <v>36001810</v>
      </c>
      <c r="I48" s="34"/>
      <c r="J48" s="54">
        <v>32062447</v>
      </c>
      <c r="K48" s="34"/>
      <c r="L48" s="53">
        <v>19085062</v>
      </c>
      <c r="M48" s="34"/>
      <c r="N48" s="53">
        <v>14955251</v>
      </c>
      <c r="O48" s="34"/>
      <c r="P48" s="54">
        <v>16707768</v>
      </c>
      <c r="Q48" s="34"/>
      <c r="R48" s="54">
        <v>17311811</v>
      </c>
      <c r="S48" s="34"/>
      <c r="T48" s="55">
        <v>14489106</v>
      </c>
      <c r="U48" s="56"/>
      <c r="V48" s="55">
        <v>9725212</v>
      </c>
      <c r="W48" s="55"/>
      <c r="X48" s="55">
        <v>9122952</v>
      </c>
      <c r="Y48" s="55"/>
      <c r="Z48" s="55">
        <v>6113698</v>
      </c>
      <c r="AB48" s="43">
        <v>3585498</v>
      </c>
      <c r="AD48" s="43">
        <v>2714334</v>
      </c>
      <c r="AF48" s="43">
        <v>2569185</v>
      </c>
      <c r="AG48" s="43"/>
      <c r="AH48" s="43">
        <v>2486435</v>
      </c>
      <c r="AI48" s="43"/>
      <c r="AJ48" s="43">
        <v>2458524</v>
      </c>
      <c r="AK48" s="43"/>
      <c r="AL48" s="43">
        <v>2470328</v>
      </c>
      <c r="AM48" s="43"/>
      <c r="AN48" s="43">
        <v>2595303</v>
      </c>
      <c r="AO48" s="43"/>
      <c r="AP48" s="43">
        <v>2438438</v>
      </c>
      <c r="AR48" s="43">
        <v>2255943</v>
      </c>
      <c r="AS48" s="43"/>
      <c r="AT48" s="43">
        <v>1958369</v>
      </c>
      <c r="AU48" s="43"/>
      <c r="AV48" s="43">
        <v>1613245</v>
      </c>
      <c r="AW48" s="43"/>
    </row>
    <row r="49" spans="1:49" ht="12.75">
      <c r="A49" s="51" t="s">
        <v>52</v>
      </c>
      <c r="B49" s="52" t="s">
        <v>30</v>
      </c>
      <c r="C49" s="34"/>
      <c r="D49" s="43">
        <v>11444846.1320755</v>
      </c>
      <c r="E49" s="34"/>
      <c r="F49" s="43">
        <v>13033050.3272727</v>
      </c>
      <c r="G49" s="34"/>
      <c r="H49" s="54">
        <v>11111292</v>
      </c>
      <c r="I49" s="34"/>
      <c r="J49" s="54">
        <v>7765463</v>
      </c>
      <c r="K49" s="34"/>
      <c r="L49" s="53">
        <v>6066110</v>
      </c>
      <c r="M49" s="34"/>
      <c r="N49" s="53">
        <v>5702845</v>
      </c>
      <c r="O49" s="34"/>
      <c r="P49" s="54">
        <v>5160497</v>
      </c>
      <c r="Q49" s="34"/>
      <c r="R49" s="54">
        <v>5710316</v>
      </c>
      <c r="S49" s="34"/>
      <c r="T49" s="55">
        <v>4802510</v>
      </c>
      <c r="U49" s="56"/>
      <c r="V49" s="55">
        <v>2760345</v>
      </c>
      <c r="W49" s="55"/>
      <c r="X49" s="55">
        <v>2168500</v>
      </c>
      <c r="Y49" s="55"/>
      <c r="Z49" s="55">
        <v>1754983</v>
      </c>
      <c r="AB49" s="43">
        <v>803022</v>
      </c>
      <c r="AD49" s="43">
        <v>523099</v>
      </c>
      <c r="AF49" s="43">
        <v>479650</v>
      </c>
      <c r="AG49" s="43"/>
      <c r="AH49" s="43">
        <v>353130</v>
      </c>
      <c r="AI49" s="43"/>
      <c r="AJ49" s="43">
        <v>412442</v>
      </c>
      <c r="AK49" s="43"/>
      <c r="AL49" s="43">
        <v>374249</v>
      </c>
      <c r="AM49" s="43"/>
      <c r="AN49" s="43">
        <v>368921</v>
      </c>
      <c r="AO49" s="43"/>
      <c r="AP49" s="43">
        <v>242960</v>
      </c>
      <c r="AR49" s="43">
        <v>221489</v>
      </c>
      <c r="AS49" s="43"/>
      <c r="AT49" s="43">
        <v>202850</v>
      </c>
      <c r="AU49" s="43"/>
      <c r="AV49" s="43">
        <v>104768</v>
      </c>
      <c r="AW49" s="43"/>
    </row>
    <row r="50" spans="1:49" ht="12.75">
      <c r="A50" s="57" t="s">
        <v>53</v>
      </c>
      <c r="B50" s="58" t="s">
        <v>30</v>
      </c>
      <c r="C50" s="14"/>
      <c r="D50" s="59">
        <f>SUM(D48:D49)</f>
        <v>70297036.5471698</v>
      </c>
      <c r="E50" s="14"/>
      <c r="F50" s="59">
        <f>SUM(F48:F49)</f>
        <v>61941916.1</v>
      </c>
      <c r="G50" s="14"/>
      <c r="H50" s="59">
        <f>SUM(H48:H49)</f>
        <v>47113102</v>
      </c>
      <c r="I50" s="14"/>
      <c r="J50" s="59">
        <f>SUM(J48:J49)</f>
        <v>39827910</v>
      </c>
      <c r="K50" s="14"/>
      <c r="L50" s="59">
        <f>SUM(L48:L49)</f>
        <v>25151172</v>
      </c>
      <c r="M50" s="14"/>
      <c r="N50" s="59">
        <f>SUM(N48:N49)</f>
        <v>20658096</v>
      </c>
      <c r="O50" s="14"/>
      <c r="P50" s="59">
        <f>SUM(P48:P49)</f>
        <v>21868265</v>
      </c>
      <c r="Q50" s="14"/>
      <c r="R50" s="59">
        <f>SUM(R48:R49)</f>
        <v>23022127</v>
      </c>
      <c r="S50" s="14"/>
      <c r="T50" s="60">
        <f>SUM(T48:T49)</f>
        <v>19291616</v>
      </c>
      <c r="U50" s="61"/>
      <c r="V50" s="60">
        <f>SUM(V48:V49)</f>
        <v>12485557</v>
      </c>
      <c r="W50" s="61"/>
      <c r="X50" s="60">
        <f>SUM(X48:X49)</f>
        <v>11291452</v>
      </c>
      <c r="Y50" s="61"/>
      <c r="Z50" s="60">
        <f>SUM(Z48:Z49)</f>
        <v>7868681</v>
      </c>
      <c r="AB50" s="59">
        <f>SUM(AB48:AB49)</f>
        <v>4388520</v>
      </c>
      <c r="AD50" s="59">
        <f>SUM(AD48:AD49)</f>
        <v>3237433</v>
      </c>
      <c r="AF50" s="59">
        <f>SUM(AF48:AF49)</f>
        <v>3048835</v>
      </c>
      <c r="AG50" s="43"/>
      <c r="AH50" s="59">
        <f>SUM(AH48:AH49)</f>
        <v>2839565</v>
      </c>
      <c r="AI50" s="43"/>
      <c r="AJ50" s="59">
        <f>SUM(AJ48:AJ49)</f>
        <v>2870966</v>
      </c>
      <c r="AK50" s="43"/>
      <c r="AL50" s="59">
        <f>SUM(AL48:AL49)</f>
        <v>2844577</v>
      </c>
      <c r="AM50" s="43"/>
      <c r="AN50" s="59">
        <f>SUM(AN48:AN49)</f>
        <v>2964224</v>
      </c>
      <c r="AO50" s="43"/>
      <c r="AP50" s="59">
        <f>SUM(AP48:AP49)</f>
        <v>2681398</v>
      </c>
      <c r="AR50" s="59">
        <f>SUM(AR48:AR49)</f>
        <v>2477432</v>
      </c>
      <c r="AS50" s="43"/>
      <c r="AT50" s="59">
        <f>SUM(AT48:AT49)</f>
        <v>2161219</v>
      </c>
      <c r="AU50" s="43"/>
      <c r="AV50" s="59">
        <f>SUM(AV48:AV49)</f>
        <v>1718013</v>
      </c>
      <c r="AW50" s="43"/>
    </row>
    <row r="51" spans="1:49" ht="12.75">
      <c r="A51" s="51" t="s">
        <v>111</v>
      </c>
      <c r="B51" s="52" t="s">
        <v>30</v>
      </c>
      <c r="C51" s="34"/>
      <c r="D51" s="43">
        <v>2405605.87735849</v>
      </c>
      <c r="E51" s="34"/>
      <c r="F51" s="43">
        <v>1586887.66363636</v>
      </c>
      <c r="G51" s="34"/>
      <c r="H51" s="54">
        <v>1357187</v>
      </c>
      <c r="I51" s="34"/>
      <c r="J51" s="54">
        <v>1267007</v>
      </c>
      <c r="K51" s="34"/>
      <c r="L51" s="53">
        <v>767252</v>
      </c>
      <c r="M51" s="34"/>
      <c r="N51" s="53">
        <v>615655</v>
      </c>
      <c r="O51" s="34"/>
      <c r="P51" s="54">
        <v>817079</v>
      </c>
      <c r="Q51" s="34"/>
      <c r="R51" s="54">
        <v>655428</v>
      </c>
      <c r="S51" s="34"/>
      <c r="T51" s="55">
        <v>574186</v>
      </c>
      <c r="U51" s="56"/>
      <c r="V51" s="55">
        <v>492812</v>
      </c>
      <c r="W51" s="55"/>
      <c r="X51" s="55">
        <v>470621</v>
      </c>
      <c r="Y51" s="55"/>
      <c r="Z51" s="55">
        <v>309168</v>
      </c>
      <c r="AB51" s="43">
        <v>181998</v>
      </c>
      <c r="AD51" s="43">
        <v>131934</v>
      </c>
      <c r="AF51" s="43">
        <v>87891</v>
      </c>
      <c r="AG51" s="43"/>
      <c r="AH51" s="43">
        <v>67931</v>
      </c>
      <c r="AI51" s="43"/>
      <c r="AJ51" s="43">
        <v>53260</v>
      </c>
      <c r="AK51" s="43"/>
      <c r="AL51" s="43">
        <v>65276</v>
      </c>
      <c r="AM51" s="43"/>
      <c r="AN51" s="43">
        <v>64147</v>
      </c>
      <c r="AO51" s="43"/>
      <c r="AP51" s="43">
        <v>57299</v>
      </c>
      <c r="AR51" s="43">
        <v>57459</v>
      </c>
      <c r="AS51" s="43"/>
      <c r="AT51" s="43">
        <v>44906</v>
      </c>
      <c r="AU51" s="43"/>
      <c r="AV51" s="43">
        <v>43909</v>
      </c>
      <c r="AW51" s="43"/>
    </row>
    <row r="52" spans="1:49" ht="12.75">
      <c r="A52" s="51" t="s">
        <v>109</v>
      </c>
      <c r="B52" s="52" t="s">
        <v>30</v>
      </c>
      <c r="C52" s="34"/>
      <c r="D52" s="43">
        <v>55596827.3584906</v>
      </c>
      <c r="E52" s="34"/>
      <c r="F52" s="43">
        <v>32887764.7181818</v>
      </c>
      <c r="G52" s="34"/>
      <c r="H52" s="54">
        <v>38413902</v>
      </c>
      <c r="I52" s="34"/>
      <c r="J52" s="54">
        <v>33252405</v>
      </c>
      <c r="K52" s="34"/>
      <c r="L52" s="53">
        <v>24343770</v>
      </c>
      <c r="M52" s="34"/>
      <c r="N52" s="53">
        <v>20391416</v>
      </c>
      <c r="O52" s="34"/>
      <c r="P52" s="54">
        <v>21736188</v>
      </c>
      <c r="Q52" s="34"/>
      <c r="R52" s="54">
        <v>21224982</v>
      </c>
      <c r="S52" s="34"/>
      <c r="T52" s="55">
        <v>19484550</v>
      </c>
      <c r="U52" s="56"/>
      <c r="V52" s="55">
        <v>15856119</v>
      </c>
      <c r="W52" s="55"/>
      <c r="X52" s="55">
        <v>14724588</v>
      </c>
      <c r="Y52" s="55"/>
      <c r="Z52" s="55">
        <v>11092207</v>
      </c>
      <c r="AB52" s="43">
        <v>8549184</v>
      </c>
      <c r="AD52" s="43">
        <v>7516704</v>
      </c>
      <c r="AF52" s="43">
        <v>6185384</v>
      </c>
      <c r="AG52" s="43"/>
      <c r="AH52" s="43">
        <v>5187664</v>
      </c>
      <c r="AI52" s="43"/>
      <c r="AJ52" s="43">
        <v>4236797</v>
      </c>
      <c r="AK52" s="43"/>
      <c r="AL52" s="43">
        <v>4785135</v>
      </c>
      <c r="AM52" s="43"/>
      <c r="AN52" s="43">
        <v>5004509</v>
      </c>
      <c r="AO52" s="43"/>
      <c r="AP52" s="43">
        <v>4676746</v>
      </c>
      <c r="AR52" s="43">
        <v>4104166</v>
      </c>
      <c r="AS52" s="43"/>
      <c r="AT52" s="43">
        <v>3057368</v>
      </c>
      <c r="AU52" s="43"/>
      <c r="AV52" s="43">
        <v>2271347</v>
      </c>
      <c r="AW52" s="43"/>
    </row>
    <row r="53" spans="1:49" ht="14.25">
      <c r="A53" s="51" t="s">
        <v>110</v>
      </c>
      <c r="B53" s="52" t="s">
        <v>30</v>
      </c>
      <c r="C53" s="34"/>
      <c r="D53" s="43">
        <v>471696.358490566</v>
      </c>
      <c r="E53" s="34"/>
      <c r="F53" s="43">
        <v>1394411.70909091</v>
      </c>
      <c r="G53" s="34"/>
      <c r="H53" s="54">
        <v>1276718</v>
      </c>
      <c r="I53" s="34"/>
      <c r="J53" s="54">
        <v>569775</v>
      </c>
      <c r="K53" s="34"/>
      <c r="L53" s="53">
        <v>1002432</v>
      </c>
      <c r="M53" s="34"/>
      <c r="N53" s="53">
        <v>1026557</v>
      </c>
      <c r="O53" s="34"/>
      <c r="P53" s="54">
        <v>1290467</v>
      </c>
      <c r="Q53" s="34"/>
      <c r="R53" s="54">
        <v>1121550</v>
      </c>
      <c r="S53" s="34"/>
      <c r="T53" s="55">
        <v>425894</v>
      </c>
      <c r="U53" s="56"/>
      <c r="V53" s="55">
        <v>65016</v>
      </c>
      <c r="W53" s="55"/>
      <c r="X53" s="55">
        <v>268128</v>
      </c>
      <c r="Y53" s="55"/>
      <c r="Z53" s="55">
        <v>595668</v>
      </c>
      <c r="AB53" s="43"/>
      <c r="AD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R53" s="43"/>
      <c r="AS53" s="43"/>
      <c r="AT53" s="43"/>
      <c r="AU53" s="43"/>
      <c r="AV53" s="43"/>
      <c r="AW53" s="43"/>
    </row>
    <row r="54" spans="1:49" ht="12.75">
      <c r="A54" s="51" t="s">
        <v>54</v>
      </c>
      <c r="B54" s="52" t="s">
        <v>30</v>
      </c>
      <c r="C54" s="34"/>
      <c r="D54" s="43">
        <v>34664930.9528302</v>
      </c>
      <c r="E54" s="34"/>
      <c r="F54" s="43">
        <v>34384408.3909091</v>
      </c>
      <c r="G54" s="34"/>
      <c r="H54" s="54">
        <v>21648946</v>
      </c>
      <c r="I54" s="34"/>
      <c r="J54" s="54">
        <v>14338722</v>
      </c>
      <c r="K54" s="34"/>
      <c r="L54" s="53">
        <v>9056602</v>
      </c>
      <c r="M54" s="34"/>
      <c r="N54" s="53">
        <v>9533675</v>
      </c>
      <c r="O54" s="34"/>
      <c r="P54" s="54">
        <v>8815201</v>
      </c>
      <c r="Q54" s="34"/>
      <c r="R54" s="54">
        <v>9326553</v>
      </c>
      <c r="S54" s="34"/>
      <c r="T54" s="55">
        <v>11196202</v>
      </c>
      <c r="U54" s="56"/>
      <c r="V54" s="55">
        <v>8604559</v>
      </c>
      <c r="W54" s="55"/>
      <c r="X54" s="55">
        <v>7137320</v>
      </c>
      <c r="Y54" s="55"/>
      <c r="Z54" s="55">
        <v>5597790</v>
      </c>
      <c r="AB54" s="43">
        <v>2727684</v>
      </c>
      <c r="AD54" s="43">
        <v>1985534</v>
      </c>
      <c r="AF54" s="43">
        <v>2169311</v>
      </c>
      <c r="AG54" s="43"/>
      <c r="AH54" s="43">
        <v>1734443</v>
      </c>
      <c r="AI54" s="43"/>
      <c r="AJ54" s="43">
        <v>1453901</v>
      </c>
      <c r="AK54" s="43"/>
      <c r="AL54" s="43">
        <v>1534514</v>
      </c>
      <c r="AM54" s="43"/>
      <c r="AN54" s="43">
        <v>1186688</v>
      </c>
      <c r="AO54" s="43"/>
      <c r="AP54" s="43">
        <v>1029359</v>
      </c>
      <c r="AR54" s="43">
        <v>941811</v>
      </c>
      <c r="AS54" s="43"/>
      <c r="AT54" s="43">
        <v>855729</v>
      </c>
      <c r="AU54" s="43"/>
      <c r="AV54" s="43">
        <v>640674</v>
      </c>
      <c r="AW54" s="43"/>
    </row>
    <row r="55" spans="1:49" ht="12.75">
      <c r="A55" s="51" t="s">
        <v>55</v>
      </c>
      <c r="B55" s="52" t="s">
        <v>30</v>
      </c>
      <c r="C55" s="34"/>
      <c r="D55" s="43">
        <v>4851024.69811321</v>
      </c>
      <c r="E55" s="34"/>
      <c r="F55" s="43">
        <v>3794980.76363636</v>
      </c>
      <c r="G55" s="34"/>
      <c r="H55" s="54">
        <v>9718647</v>
      </c>
      <c r="I55" s="34"/>
      <c r="J55" s="54">
        <v>5647144</v>
      </c>
      <c r="K55" s="34"/>
      <c r="L55" s="53">
        <v>1055726</v>
      </c>
      <c r="M55" s="34"/>
      <c r="N55" s="53">
        <v>1186154</v>
      </c>
      <c r="O55" s="34"/>
      <c r="P55" s="54">
        <v>1683700</v>
      </c>
      <c r="Q55" s="34"/>
      <c r="R55" s="54">
        <v>2072263</v>
      </c>
      <c r="S55" s="34"/>
      <c r="T55" s="55">
        <v>3793623</v>
      </c>
      <c r="U55" s="56"/>
      <c r="V55" s="55">
        <v>2752292</v>
      </c>
      <c r="W55" s="55"/>
      <c r="X55" s="55">
        <v>1802665</v>
      </c>
      <c r="Y55" s="55"/>
      <c r="Z55" s="55">
        <v>708706</v>
      </c>
      <c r="AB55" s="43">
        <v>669478</v>
      </c>
      <c r="AD55" s="43">
        <v>552744</v>
      </c>
      <c r="AF55" s="43">
        <v>737211</v>
      </c>
      <c r="AG55" s="43"/>
      <c r="AH55" s="43">
        <v>568886</v>
      </c>
      <c r="AI55" s="43"/>
      <c r="AJ55" s="43">
        <v>689315</v>
      </c>
      <c r="AK55" s="43"/>
      <c r="AL55" s="43">
        <v>245410</v>
      </c>
      <c r="AM55" s="43"/>
      <c r="AN55" s="43">
        <v>404562</v>
      </c>
      <c r="AO55" s="43"/>
      <c r="AP55" s="43">
        <v>366049</v>
      </c>
      <c r="AR55" s="43">
        <v>651024</v>
      </c>
      <c r="AS55" s="43"/>
      <c r="AT55" s="43">
        <v>586620</v>
      </c>
      <c r="AU55" s="43"/>
      <c r="AV55" s="43">
        <v>420028</v>
      </c>
      <c r="AW55" s="43"/>
    </row>
    <row r="56" spans="1:49" ht="12.75">
      <c r="A56" s="57" t="s">
        <v>56</v>
      </c>
      <c r="B56" s="58" t="s">
        <v>30</v>
      </c>
      <c r="C56" s="14"/>
      <c r="D56" s="59">
        <f>SUM(D51:D55)</f>
        <v>97990085.24528307</v>
      </c>
      <c r="E56" s="14"/>
      <c r="F56" s="59">
        <f>SUM(F51:F55)</f>
        <v>74048453.24545453</v>
      </c>
      <c r="G56" s="14"/>
      <c r="H56" s="60">
        <f>SUM(H51:H55)</f>
        <v>72415400</v>
      </c>
      <c r="I56" s="14"/>
      <c r="J56" s="60">
        <f>SUM(J51:J55)</f>
        <v>55075053</v>
      </c>
      <c r="K56" s="14"/>
      <c r="L56" s="60">
        <f>SUM(L51:L55)</f>
        <v>36225782</v>
      </c>
      <c r="M56" s="14"/>
      <c r="N56" s="60">
        <f>SUM(N51:N55)</f>
        <v>32753457</v>
      </c>
      <c r="O56" s="14"/>
      <c r="P56" s="60">
        <f>SUM(P51:P55)</f>
        <v>34342635</v>
      </c>
      <c r="Q56" s="14"/>
      <c r="R56" s="60">
        <f>SUM(R51:R55)</f>
        <v>34400776</v>
      </c>
      <c r="S56" s="14"/>
      <c r="T56" s="60">
        <f>SUM(T51:T55)</f>
        <v>35474455</v>
      </c>
      <c r="U56" s="61"/>
      <c r="V56" s="60">
        <f>SUM(V51:V55)</f>
        <v>27770798</v>
      </c>
      <c r="W56" s="61"/>
      <c r="X56" s="60">
        <f>SUM(X51:X55)</f>
        <v>24403322</v>
      </c>
      <c r="Y56" s="61"/>
      <c r="Z56" s="60">
        <f>SUM(Z51:Z55)</f>
        <v>18303539</v>
      </c>
      <c r="AB56" s="59">
        <f>SUM(AB51:AB55)</f>
        <v>12128344</v>
      </c>
      <c r="AD56" s="59">
        <f>SUM(AD51:AD55)</f>
        <v>10186916</v>
      </c>
      <c r="AF56" s="59">
        <f>SUM(AF51:AF55)</f>
        <v>9179797</v>
      </c>
      <c r="AG56" s="43"/>
      <c r="AH56" s="59">
        <f>SUM(AH51:AH55)</f>
        <v>7558924</v>
      </c>
      <c r="AI56" s="43"/>
      <c r="AJ56" s="59">
        <f>SUM(AJ51:AJ55)</f>
        <v>6433273</v>
      </c>
      <c r="AK56" s="43"/>
      <c r="AL56" s="59">
        <f>SUM(AL51:AL55)</f>
        <v>6630335</v>
      </c>
      <c r="AM56" s="43"/>
      <c r="AN56" s="59">
        <f>SUM(AN51:AN55)</f>
        <v>6659906</v>
      </c>
      <c r="AO56" s="43"/>
      <c r="AP56" s="59">
        <f>SUM(AP51:AP55)</f>
        <v>6129453</v>
      </c>
      <c r="AR56" s="59">
        <f>SUM(AR51:AR55)</f>
        <v>5754460</v>
      </c>
      <c r="AS56" s="43"/>
      <c r="AT56" s="59">
        <f>SUM(AT51:AT55)</f>
        <v>4544623</v>
      </c>
      <c r="AU56" s="62"/>
      <c r="AV56" s="59">
        <f>SUM(AV51:AV55)</f>
        <v>3375958</v>
      </c>
      <c r="AW56" s="43"/>
    </row>
    <row r="57" spans="1:49" ht="12.75">
      <c r="A57" s="57" t="s">
        <v>57</v>
      </c>
      <c r="B57" s="52" t="s">
        <v>30</v>
      </c>
      <c r="C57" s="34"/>
      <c r="D57" s="59">
        <f>D50+D56</f>
        <v>168287121.79245287</v>
      </c>
      <c r="E57" s="34"/>
      <c r="F57" s="59">
        <f>F50+F56</f>
        <v>135990369.34545454</v>
      </c>
      <c r="G57" s="34"/>
      <c r="H57" s="60">
        <f>H50+H56</f>
        <v>119528502</v>
      </c>
      <c r="I57" s="34"/>
      <c r="J57" s="60">
        <f>J50+J56</f>
        <v>94902963</v>
      </c>
      <c r="K57" s="34"/>
      <c r="L57" s="60">
        <f>L50+L56</f>
        <v>61376954</v>
      </c>
      <c r="M57" s="34"/>
      <c r="N57" s="60">
        <f>N50+N56</f>
        <v>53411553</v>
      </c>
      <c r="O57" s="34"/>
      <c r="P57" s="60">
        <f>P50+P56</f>
        <v>56210900</v>
      </c>
      <c r="Q57" s="34"/>
      <c r="R57" s="60">
        <f>R50+R56</f>
        <v>57422903</v>
      </c>
      <c r="S57" s="34"/>
      <c r="T57" s="60">
        <f>T50+T56</f>
        <v>54766071</v>
      </c>
      <c r="U57" s="61"/>
      <c r="V57" s="60">
        <f>V50+V56</f>
        <v>40256355</v>
      </c>
      <c r="W57" s="61"/>
      <c r="X57" s="60">
        <f>X50+X56</f>
        <v>35694774</v>
      </c>
      <c r="Y57" s="61"/>
      <c r="Z57" s="60">
        <f>Z50+Z56</f>
        <v>26172220</v>
      </c>
      <c r="AB57" s="59">
        <f>AB50+AB56</f>
        <v>16516864</v>
      </c>
      <c r="AD57" s="59">
        <f>AD50+AD56</f>
        <v>13424349</v>
      </c>
      <c r="AF57" s="59">
        <f>AF50+AF56</f>
        <v>12228632</v>
      </c>
      <c r="AG57" s="43"/>
      <c r="AH57" s="59">
        <f>AH50+AH56</f>
        <v>10398489</v>
      </c>
      <c r="AI57" s="43"/>
      <c r="AJ57" s="59">
        <f>AJ50+AJ56</f>
        <v>9304239</v>
      </c>
      <c r="AK57" s="43"/>
      <c r="AL57" s="59">
        <f>AL50+AL56</f>
        <v>9474912</v>
      </c>
      <c r="AM57" s="43"/>
      <c r="AN57" s="59">
        <f>AN50+AN56</f>
        <v>9624130</v>
      </c>
      <c r="AO57" s="43"/>
      <c r="AP57" s="59">
        <f>AP50+AP56</f>
        <v>8810851</v>
      </c>
      <c r="AR57" s="59">
        <f>AR50+AR56</f>
        <v>8231892</v>
      </c>
      <c r="AS57" s="43"/>
      <c r="AT57" s="59">
        <f>AT50+AT56</f>
        <v>6705842</v>
      </c>
      <c r="AU57" s="62"/>
      <c r="AV57" s="59">
        <f>AV50+AV56</f>
        <v>5093971</v>
      </c>
      <c r="AW57" s="43"/>
    </row>
    <row r="58" spans="1:49" ht="12.75">
      <c r="A58" s="57"/>
      <c r="B58" s="52"/>
      <c r="C58" s="34"/>
      <c r="D58" s="61"/>
      <c r="E58" s="34"/>
      <c r="F58" s="61"/>
      <c r="G58" s="34"/>
      <c r="H58" s="61"/>
      <c r="I58" s="34"/>
      <c r="J58" s="61"/>
      <c r="K58" s="34"/>
      <c r="L58" s="61"/>
      <c r="M58" s="34"/>
      <c r="N58" s="61"/>
      <c r="O58" s="34"/>
      <c r="P58" s="61"/>
      <c r="Q58" s="34"/>
      <c r="R58" s="61"/>
      <c r="S58" s="34"/>
      <c r="T58" s="61"/>
      <c r="U58" s="56"/>
      <c r="V58" s="61"/>
      <c r="W58" s="61"/>
      <c r="X58" s="61"/>
      <c r="Y58" s="61"/>
      <c r="AB58" s="43"/>
      <c r="AD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R58" s="43"/>
      <c r="AS58" s="43"/>
      <c r="AT58" s="43"/>
      <c r="AU58" s="39"/>
      <c r="AV58" s="43"/>
      <c r="AW58" s="43"/>
    </row>
    <row r="59" spans="1:49" ht="12.75">
      <c r="A59" s="57" t="s">
        <v>112</v>
      </c>
      <c r="B59" s="52" t="s">
        <v>30</v>
      </c>
      <c r="C59" s="34"/>
      <c r="D59" s="59">
        <f>D57-D66</f>
        <v>28784914.226415157</v>
      </c>
      <c r="E59" s="34"/>
      <c r="F59" s="59">
        <f>F57-F66</f>
        <v>17529385.672727227</v>
      </c>
      <c r="G59" s="34"/>
      <c r="H59" s="60">
        <f>H57-H66</f>
        <v>30793588</v>
      </c>
      <c r="I59" s="34"/>
      <c r="J59" s="60">
        <f>J57-J66</f>
        <v>23789286</v>
      </c>
      <c r="K59" s="34"/>
      <c r="L59" s="60">
        <f>L57-L66</f>
        <v>8678294</v>
      </c>
      <c r="M59" s="34"/>
      <c r="N59" s="60">
        <f>N57-N66</f>
        <v>6340693</v>
      </c>
      <c r="O59" s="34"/>
      <c r="P59" s="60">
        <f>P57-P66</f>
        <v>5995338</v>
      </c>
      <c r="Q59" s="34"/>
      <c r="R59" s="60">
        <f>R57-R66</f>
        <v>12637496</v>
      </c>
      <c r="S59" s="34"/>
      <c r="T59" s="60">
        <f>T57-T66</f>
        <v>17967960</v>
      </c>
      <c r="U59" s="61"/>
      <c r="V59" s="60">
        <f>V57-V66</f>
        <v>11341213</v>
      </c>
      <c r="W59" s="61"/>
      <c r="X59" s="60">
        <f>X57-X66</f>
        <v>8537777</v>
      </c>
      <c r="Y59" s="61"/>
      <c r="Z59" s="60">
        <f>Z57-Z66</f>
        <v>6548918</v>
      </c>
      <c r="AB59" s="59">
        <f>AB57-AB66</f>
        <v>4027038</v>
      </c>
      <c r="AD59" s="59">
        <f>AD57-AD66</f>
        <v>3714915</v>
      </c>
      <c r="AF59" s="59">
        <f>AF57-AF66</f>
        <v>4051193</v>
      </c>
      <c r="AG59" s="43"/>
      <c r="AH59" s="59">
        <f>AH57-AH66</f>
        <v>2559083</v>
      </c>
      <c r="AI59" s="43"/>
      <c r="AJ59" s="59">
        <f>AJ57-AJ66</f>
        <v>2631616</v>
      </c>
      <c r="AK59" s="43"/>
      <c r="AL59" s="59">
        <f>AL57-AL66</f>
        <v>-725085</v>
      </c>
      <c r="AM59" s="43"/>
      <c r="AN59" s="59">
        <f>AN57-AN66</f>
        <v>-1096332</v>
      </c>
      <c r="AO59" s="43"/>
      <c r="AP59" s="59">
        <f>AP57-AP66</f>
        <v>-792467</v>
      </c>
      <c r="AR59" s="59">
        <f>AR57-AR66</f>
        <v>428998</v>
      </c>
      <c r="AS59" s="43"/>
      <c r="AT59" s="59">
        <f>AT57-AT66</f>
        <v>1098883</v>
      </c>
      <c r="AU59" s="62"/>
      <c r="AV59" s="59">
        <f>AV57-AV66</f>
        <v>482604</v>
      </c>
      <c r="AW59" s="43"/>
    </row>
    <row r="60" spans="1:49" ht="14.25">
      <c r="A60" s="51" t="s">
        <v>58</v>
      </c>
      <c r="B60" s="52" t="s">
        <v>30</v>
      </c>
      <c r="C60" s="34"/>
      <c r="D60" s="43">
        <v>18760813.6037736</v>
      </c>
      <c r="E60" s="34"/>
      <c r="F60" s="43">
        <v>15161426.7363636</v>
      </c>
      <c r="G60" s="34"/>
      <c r="H60" s="54">
        <v>13993754</v>
      </c>
      <c r="I60" s="34"/>
      <c r="J60" s="54">
        <v>8338667</v>
      </c>
      <c r="K60" s="34"/>
      <c r="L60" s="53">
        <v>5124208</v>
      </c>
      <c r="M60" s="34"/>
      <c r="N60" s="53">
        <v>4313982</v>
      </c>
      <c r="O60" s="34"/>
      <c r="P60" s="54">
        <v>4947136</v>
      </c>
      <c r="Q60" s="34"/>
      <c r="R60" s="54">
        <v>5469231</v>
      </c>
      <c r="S60" s="34"/>
      <c r="T60" s="55">
        <v>5388719</v>
      </c>
      <c r="U60" s="56"/>
      <c r="V60" s="55">
        <v>3589602</v>
      </c>
      <c r="W60" s="55"/>
      <c r="X60" s="55">
        <v>2950242</v>
      </c>
      <c r="Y60" s="55"/>
      <c r="Z60" s="55">
        <v>1649754</v>
      </c>
      <c r="AB60" s="43">
        <v>968365</v>
      </c>
      <c r="AD60" s="43">
        <v>836244</v>
      </c>
      <c r="AF60" s="43">
        <v>788249</v>
      </c>
      <c r="AG60" s="43"/>
      <c r="AH60" s="43">
        <v>482701</v>
      </c>
      <c r="AI60" s="43"/>
      <c r="AJ60" s="43"/>
      <c r="AK60" s="43"/>
      <c r="AL60" s="43">
        <v>2819597</v>
      </c>
      <c r="AM60" s="43"/>
      <c r="AN60" s="43">
        <v>3334200</v>
      </c>
      <c r="AO60" s="43"/>
      <c r="AP60" s="43">
        <v>2482873</v>
      </c>
      <c r="AR60" s="43">
        <v>2176012</v>
      </c>
      <c r="AS60" s="43"/>
      <c r="AT60" s="43">
        <v>1406013</v>
      </c>
      <c r="AU60" s="43"/>
      <c r="AV60" s="43">
        <v>1003628</v>
      </c>
      <c r="AW60" s="43"/>
    </row>
    <row r="61" spans="1:49" ht="12.75">
      <c r="A61" s="51" t="s">
        <v>59</v>
      </c>
      <c r="B61" s="52" t="s">
        <v>30</v>
      </c>
      <c r="C61" s="34"/>
      <c r="D61" s="43">
        <v>61954326.2641509</v>
      </c>
      <c r="E61" s="34"/>
      <c r="F61" s="43">
        <v>52012203.6636364</v>
      </c>
      <c r="G61" s="34"/>
      <c r="H61" s="54">
        <v>33531978</v>
      </c>
      <c r="I61" s="34"/>
      <c r="J61" s="54">
        <v>34729969</v>
      </c>
      <c r="K61" s="34"/>
      <c r="L61" s="53">
        <v>20920478</v>
      </c>
      <c r="M61" s="34"/>
      <c r="N61" s="53">
        <v>16964212</v>
      </c>
      <c r="O61" s="34"/>
      <c r="P61" s="54">
        <v>18336461</v>
      </c>
      <c r="Q61" s="34"/>
      <c r="R61" s="54">
        <v>15994553</v>
      </c>
      <c r="S61" s="34"/>
      <c r="T61" s="55">
        <v>11516664</v>
      </c>
      <c r="U61" s="56"/>
      <c r="V61" s="55">
        <v>9386519</v>
      </c>
      <c r="W61" s="55"/>
      <c r="X61" s="55">
        <v>8488483</v>
      </c>
      <c r="Y61" s="55"/>
      <c r="Z61" s="55">
        <v>6047103</v>
      </c>
      <c r="AB61" s="43">
        <v>2711757</v>
      </c>
      <c r="AD61" s="43">
        <v>2013233</v>
      </c>
      <c r="AF61" s="43">
        <v>2063408</v>
      </c>
      <c r="AG61" s="43"/>
      <c r="AH61" s="43">
        <v>2273315</v>
      </c>
      <c r="AI61" s="43"/>
      <c r="AJ61" s="43">
        <v>2160621</v>
      </c>
      <c r="AK61" s="43"/>
      <c r="AL61" s="43">
        <v>2183182</v>
      </c>
      <c r="AM61" s="43"/>
      <c r="AN61" s="43">
        <v>2511771</v>
      </c>
      <c r="AO61" s="43"/>
      <c r="AP61" s="43">
        <v>2202811</v>
      </c>
      <c r="AR61" s="43">
        <v>1878038</v>
      </c>
      <c r="AS61" s="43"/>
      <c r="AT61" s="43">
        <v>1447443</v>
      </c>
      <c r="AU61" s="43"/>
      <c r="AV61" s="43">
        <v>1209302</v>
      </c>
      <c r="AW61" s="43"/>
    </row>
    <row r="62" spans="1:49" ht="12.75">
      <c r="A62" s="51" t="s">
        <v>60</v>
      </c>
      <c r="B62" s="52" t="s">
        <v>30</v>
      </c>
      <c r="C62" s="34"/>
      <c r="D62" s="43">
        <v>22680508.0849057</v>
      </c>
      <c r="E62" s="34"/>
      <c r="F62" s="43">
        <v>16823805.7636364</v>
      </c>
      <c r="G62" s="34"/>
      <c r="H62" s="54">
        <v>9225411</v>
      </c>
      <c r="I62" s="34"/>
      <c r="J62" s="54">
        <v>12294766</v>
      </c>
      <c r="K62" s="34"/>
      <c r="L62" s="53">
        <v>15130773</v>
      </c>
      <c r="M62" s="34"/>
      <c r="N62" s="53">
        <v>15721124</v>
      </c>
      <c r="O62" s="34"/>
      <c r="P62" s="54">
        <v>14697415</v>
      </c>
      <c r="Q62" s="34"/>
      <c r="R62" s="54">
        <v>12193525</v>
      </c>
      <c r="S62" s="34"/>
      <c r="T62" s="55">
        <v>6595085</v>
      </c>
      <c r="U62" s="56"/>
      <c r="V62" s="55">
        <v>6813439</v>
      </c>
      <c r="W62" s="55"/>
      <c r="X62" s="55">
        <v>5960501</v>
      </c>
      <c r="Y62" s="55"/>
      <c r="Z62" s="55">
        <v>5147935</v>
      </c>
      <c r="AB62" s="43">
        <v>3363025</v>
      </c>
      <c r="AD62" s="43">
        <v>3022805</v>
      </c>
      <c r="AF62" s="43">
        <v>2240788</v>
      </c>
      <c r="AG62" s="43"/>
      <c r="AH62" s="43">
        <v>2146976</v>
      </c>
      <c r="AI62" s="43"/>
      <c r="AJ62" s="43">
        <v>1990220</v>
      </c>
      <c r="AK62" s="43"/>
      <c r="AL62" s="43">
        <v>2574167</v>
      </c>
      <c r="AM62" s="43"/>
      <c r="AN62" s="43">
        <v>2721529</v>
      </c>
      <c r="AO62" s="43"/>
      <c r="AP62" s="43">
        <v>2884825</v>
      </c>
      <c r="AR62" s="43">
        <v>2100434</v>
      </c>
      <c r="AS62" s="43"/>
      <c r="AT62" s="43">
        <v>1566636</v>
      </c>
      <c r="AU62" s="43"/>
      <c r="AV62" s="43">
        <v>1559530</v>
      </c>
      <c r="AW62" s="43"/>
    </row>
    <row r="63" spans="1:49" ht="12.75">
      <c r="A63" s="51" t="s">
        <v>61</v>
      </c>
      <c r="B63" s="52" t="s">
        <v>30</v>
      </c>
      <c r="C63" s="34"/>
      <c r="D63" s="43">
        <v>12078674.5377358</v>
      </c>
      <c r="E63" s="34"/>
      <c r="F63" s="43">
        <v>9097381.10909091</v>
      </c>
      <c r="G63" s="34"/>
      <c r="H63" s="54">
        <v>8942829</v>
      </c>
      <c r="I63" s="34"/>
      <c r="J63" s="54">
        <v>6682779</v>
      </c>
      <c r="K63" s="34"/>
      <c r="L63" s="53">
        <v>4889527</v>
      </c>
      <c r="M63" s="34"/>
      <c r="N63" s="53">
        <v>5332867</v>
      </c>
      <c r="O63" s="34"/>
      <c r="P63" s="54">
        <v>5137496</v>
      </c>
      <c r="Q63" s="34"/>
      <c r="R63" s="54">
        <v>4792151</v>
      </c>
      <c r="S63" s="34"/>
      <c r="T63" s="55">
        <v>4461323</v>
      </c>
      <c r="U63" s="56"/>
      <c r="V63" s="55">
        <v>3523272</v>
      </c>
      <c r="W63" s="55"/>
      <c r="X63" s="55">
        <v>3665460</v>
      </c>
      <c r="Y63" s="55"/>
      <c r="Z63" s="55">
        <v>2497335</v>
      </c>
      <c r="AB63" s="43">
        <v>2252934</v>
      </c>
      <c r="AD63" s="43">
        <v>1932680</v>
      </c>
      <c r="AF63" s="43">
        <v>1486506</v>
      </c>
      <c r="AG63" s="43"/>
      <c r="AH63" s="43">
        <v>1549275</v>
      </c>
      <c r="AI63" s="43"/>
      <c r="AJ63" s="43">
        <v>1204524</v>
      </c>
      <c r="AK63" s="43"/>
      <c r="AL63" s="43">
        <v>1162401</v>
      </c>
      <c r="AM63" s="43"/>
      <c r="AN63" s="43">
        <v>960382</v>
      </c>
      <c r="AO63" s="43"/>
      <c r="AP63" s="43">
        <v>886854</v>
      </c>
      <c r="AR63" s="43">
        <v>540203</v>
      </c>
      <c r="AS63" s="43"/>
      <c r="AT63" s="43">
        <v>336651</v>
      </c>
      <c r="AU63" s="43"/>
      <c r="AV63" s="43">
        <v>383686</v>
      </c>
      <c r="AW63" s="43"/>
    </row>
    <row r="64" spans="1:49" ht="12.75">
      <c r="A64" s="51" t="s">
        <v>62</v>
      </c>
      <c r="B64" s="52" t="s">
        <v>30</v>
      </c>
      <c r="C64" s="34"/>
      <c r="D64" s="43">
        <v>24027885.0754717</v>
      </c>
      <c r="E64" s="34"/>
      <c r="F64" s="43">
        <v>25366166.4</v>
      </c>
      <c r="G64" s="34"/>
      <c r="H64" s="54">
        <v>23040942</v>
      </c>
      <c r="I64" s="34"/>
      <c r="J64" s="54">
        <v>9067496</v>
      </c>
      <c r="K64" s="34"/>
      <c r="L64" s="53">
        <v>6633674</v>
      </c>
      <c r="M64" s="34"/>
      <c r="N64" s="53">
        <v>4738675</v>
      </c>
      <c r="O64" s="34"/>
      <c r="P64" s="54">
        <v>7097054</v>
      </c>
      <c r="Q64" s="34"/>
      <c r="R64" s="54">
        <v>6335947</v>
      </c>
      <c r="S64" s="34"/>
      <c r="T64" s="55">
        <v>8836320</v>
      </c>
      <c r="U64" s="56"/>
      <c r="V64" s="55">
        <v>5602310</v>
      </c>
      <c r="W64" s="55"/>
      <c r="X64" s="55">
        <v>6092311</v>
      </c>
      <c r="Y64" s="55"/>
      <c r="Z64" s="55">
        <v>4281175</v>
      </c>
      <c r="AB64" s="43">
        <v>3193745</v>
      </c>
      <c r="AD64" s="43">
        <v>1904472</v>
      </c>
      <c r="AF64" s="43">
        <v>1598488</v>
      </c>
      <c r="AG64" s="43"/>
      <c r="AH64" s="43">
        <v>1387139</v>
      </c>
      <c r="AI64" s="43"/>
      <c r="AJ64" s="43">
        <v>1317258</v>
      </c>
      <c r="AK64" s="43"/>
      <c r="AL64" s="43">
        <v>1460650</v>
      </c>
      <c r="AM64" s="43"/>
      <c r="AN64" s="43">
        <v>1192580</v>
      </c>
      <c r="AO64" s="43"/>
      <c r="AP64" s="43">
        <v>1145955</v>
      </c>
      <c r="AR64" s="43">
        <v>1108207</v>
      </c>
      <c r="AS64" s="43"/>
      <c r="AT64" s="43">
        <v>850216</v>
      </c>
      <c r="AU64" s="43"/>
      <c r="AV64" s="43">
        <v>455221</v>
      </c>
      <c r="AW64" s="43"/>
    </row>
    <row r="65" spans="1:49" ht="12.75">
      <c r="A65" s="51" t="s">
        <v>63</v>
      </c>
      <c r="B65" s="52" t="s">
        <v>30</v>
      </c>
      <c r="C65" s="34"/>
      <c r="D65" s="64">
        <f>SUM(D62:D64)</f>
        <v>58787067.698113196</v>
      </c>
      <c r="E65" s="34"/>
      <c r="F65" s="64">
        <f>SUM(F62:F64)</f>
        <v>51287353.27272731</v>
      </c>
      <c r="G65" s="34"/>
      <c r="H65" s="63">
        <f>SUM(H62:H64)</f>
        <v>41209182</v>
      </c>
      <c r="I65" s="34"/>
      <c r="J65" s="63">
        <f>SUM(J62:J64)</f>
        <v>28045041</v>
      </c>
      <c r="K65" s="34"/>
      <c r="L65" s="63">
        <f>SUM(L62:L64)</f>
        <v>26653974</v>
      </c>
      <c r="M65" s="34"/>
      <c r="N65" s="63">
        <f>SUM(N62:N64)</f>
        <v>25792666</v>
      </c>
      <c r="O65" s="34"/>
      <c r="P65" s="63">
        <f>SUM(P62:P64)</f>
        <v>26931965</v>
      </c>
      <c r="Q65" s="34"/>
      <c r="R65" s="63">
        <f>SUM(R62:R64)</f>
        <v>23321623</v>
      </c>
      <c r="S65" s="34"/>
      <c r="T65" s="63">
        <f>SUM(T62:T64)</f>
        <v>19892728</v>
      </c>
      <c r="U65" s="55"/>
      <c r="V65" s="63">
        <f>SUM(V62:V64)</f>
        <v>15939021</v>
      </c>
      <c r="W65" s="55"/>
      <c r="X65" s="63">
        <f>SUM(X62:X64)</f>
        <v>15718272</v>
      </c>
      <c r="Y65" s="55"/>
      <c r="Z65" s="63">
        <f>SUM(Z62:Z64)</f>
        <v>11926445</v>
      </c>
      <c r="AB65" s="64">
        <f>SUM(AB62:AB64)</f>
        <v>8809704</v>
      </c>
      <c r="AD65" s="64">
        <f>SUM(AD62:AD64)</f>
        <v>6859957</v>
      </c>
      <c r="AF65" s="64">
        <f>SUM(AF62:AF64)</f>
        <v>5325782</v>
      </c>
      <c r="AG65" s="43"/>
      <c r="AH65" s="64">
        <f>SUM(AH62:AH64)</f>
        <v>5083390</v>
      </c>
      <c r="AI65" s="43"/>
      <c r="AJ65" s="64">
        <f>SUM(AJ62:AJ64)</f>
        <v>4512002</v>
      </c>
      <c r="AK65" s="43"/>
      <c r="AL65" s="64">
        <f>SUM(AL62:AL64)</f>
        <v>5197218</v>
      </c>
      <c r="AM65" s="43"/>
      <c r="AN65" s="64">
        <f>SUM(AN62:AN64)</f>
        <v>4874491</v>
      </c>
      <c r="AO65" s="43"/>
      <c r="AP65" s="64">
        <f>SUM(AP62:AP64)</f>
        <v>4917634</v>
      </c>
      <c r="AR65" s="64">
        <f>SUM(AR62:AR64)</f>
        <v>3748844</v>
      </c>
      <c r="AS65" s="43"/>
      <c r="AT65" s="64">
        <f>SUM(AT62:AT64)</f>
        <v>2753503</v>
      </c>
      <c r="AU65" s="43"/>
      <c r="AV65" s="64">
        <f>SUM(AV62:AV64)</f>
        <v>2398437</v>
      </c>
      <c r="AW65" s="43"/>
    </row>
    <row r="66" spans="1:49" ht="12.75">
      <c r="A66" s="57" t="s">
        <v>64</v>
      </c>
      <c r="B66" s="52" t="s">
        <v>30</v>
      </c>
      <c r="C66" s="34"/>
      <c r="D66" s="59">
        <f>D60+D61+D62+D63+D64</f>
        <v>139502207.5660377</v>
      </c>
      <c r="E66" s="34"/>
      <c r="F66" s="59">
        <f>F60+F61+F62+F63+F64</f>
        <v>118460983.67272732</v>
      </c>
      <c r="G66" s="34"/>
      <c r="H66" s="60">
        <f>H60+H61+H62+H63+H64</f>
        <v>88734914</v>
      </c>
      <c r="I66" s="34"/>
      <c r="J66" s="60">
        <f>J60+J61+J62+J63+J64</f>
        <v>71113677</v>
      </c>
      <c r="K66" s="34"/>
      <c r="L66" s="60">
        <f>L60+L61+L62+L63+L64</f>
        <v>52698660</v>
      </c>
      <c r="M66" s="34"/>
      <c r="N66" s="60">
        <f>N60+N61+N62+N63+N64</f>
        <v>47070860</v>
      </c>
      <c r="O66" s="34"/>
      <c r="P66" s="60">
        <f>P60+P61+P62+P63+P64</f>
        <v>50215562</v>
      </c>
      <c r="Q66" s="34"/>
      <c r="R66" s="60">
        <f>R60+R61+R62+R63+R64</f>
        <v>44785407</v>
      </c>
      <c r="S66" s="34"/>
      <c r="T66" s="60">
        <f>T60+T61+T62+T63+T64</f>
        <v>36798111</v>
      </c>
      <c r="U66" s="61"/>
      <c r="V66" s="60">
        <f>V60+V61+V62+V63+V64</f>
        <v>28915142</v>
      </c>
      <c r="W66" s="61"/>
      <c r="X66" s="65">
        <f>X60+X61+X62+X63+X64</f>
        <v>27156997</v>
      </c>
      <c r="Y66" s="61"/>
      <c r="Z66" s="65">
        <f>Z60+Z61+Z62+Z63+Z64</f>
        <v>19623302</v>
      </c>
      <c r="AB66" s="59">
        <f>AB60+AB61+AB62+AB63+AB64</f>
        <v>12489826</v>
      </c>
      <c r="AD66" s="59">
        <f>AD60+AD61+AD62+AD63+AD64</f>
        <v>9709434</v>
      </c>
      <c r="AF66" s="59">
        <f>AF60+AF61+AF62+AF63+AF64</f>
        <v>8177439</v>
      </c>
      <c r="AG66" s="43"/>
      <c r="AH66" s="59">
        <f>AH60+AH61+AH62+AH63+AH64</f>
        <v>7839406</v>
      </c>
      <c r="AI66" s="43"/>
      <c r="AJ66" s="59">
        <f>AJ60+AJ61+AJ62+AJ63+AJ64</f>
        <v>6672623</v>
      </c>
      <c r="AK66" s="43"/>
      <c r="AL66" s="59">
        <f>AL60+AL61+AL62+AL63+AL64</f>
        <v>10199997</v>
      </c>
      <c r="AM66" s="43"/>
      <c r="AN66" s="59">
        <f>AN65+AN60+AN61</f>
        <v>10720462</v>
      </c>
      <c r="AO66" s="43"/>
      <c r="AP66" s="59">
        <f>AP60+AP61+AP62+AP63+AP64</f>
        <v>9603318</v>
      </c>
      <c r="AR66" s="59">
        <f>AR60+AR61+AR62+AR63+AR64</f>
        <v>7802894</v>
      </c>
      <c r="AS66" s="43"/>
      <c r="AT66" s="59">
        <f>AT60+AT61+AT62+AT63+AT64</f>
        <v>5606959</v>
      </c>
      <c r="AU66" s="43"/>
      <c r="AV66" s="59">
        <f>AV60+AV61+AV62+AV63+AV64</f>
        <v>4611367</v>
      </c>
      <c r="AW66" s="43"/>
    </row>
    <row r="67" spans="1:49" ht="12.75">
      <c r="A67" s="66" t="s">
        <v>65</v>
      </c>
      <c r="B67" s="67" t="s">
        <v>30</v>
      </c>
      <c r="C67" s="34"/>
      <c r="D67" s="59">
        <f>D66+D59</f>
        <v>168287121.79245287</v>
      </c>
      <c r="E67" s="34"/>
      <c r="F67" s="59">
        <f>F66+F59</f>
        <v>135990369.34545454</v>
      </c>
      <c r="G67" s="34"/>
      <c r="H67" s="60">
        <f>H66+H59</f>
        <v>119528502</v>
      </c>
      <c r="I67" s="34"/>
      <c r="J67" s="60">
        <f>J66+J59</f>
        <v>94902963</v>
      </c>
      <c r="K67" s="34"/>
      <c r="L67" s="60">
        <f>L66+L59</f>
        <v>61376954</v>
      </c>
      <c r="M67" s="34"/>
      <c r="N67" s="60">
        <f>N66+N59</f>
        <v>53411553</v>
      </c>
      <c r="O67" s="34"/>
      <c r="P67" s="60">
        <f>P66+P59</f>
        <v>56210900</v>
      </c>
      <c r="Q67" s="34"/>
      <c r="R67" s="60">
        <f>R66+R59</f>
        <v>57422903</v>
      </c>
      <c r="S67" s="34"/>
      <c r="T67" s="60">
        <f>T66+T59</f>
        <v>54766071</v>
      </c>
      <c r="U67" s="61"/>
      <c r="V67" s="60">
        <f>V66+V59</f>
        <v>40256355</v>
      </c>
      <c r="W67" s="61"/>
      <c r="X67" s="60">
        <f>X66+X59</f>
        <v>35694774</v>
      </c>
      <c r="Y67" s="61"/>
      <c r="Z67" s="60">
        <f>Z66+Z59</f>
        <v>26172220</v>
      </c>
      <c r="AB67" s="59">
        <f>AB66+AB59</f>
        <v>16516864</v>
      </c>
      <c r="AD67" s="59">
        <f>AD66+AD59</f>
        <v>13424349</v>
      </c>
      <c r="AF67" s="59">
        <f>AF66+AF59</f>
        <v>12228632</v>
      </c>
      <c r="AG67" s="43"/>
      <c r="AH67" s="59">
        <f>AH66+AH59</f>
        <v>10398489</v>
      </c>
      <c r="AI67" s="43"/>
      <c r="AJ67" s="59">
        <f>AJ66+AJ59</f>
        <v>9304239</v>
      </c>
      <c r="AK67" s="43"/>
      <c r="AL67" s="59">
        <f>AL66+AL59</f>
        <v>9474912</v>
      </c>
      <c r="AM67" s="43"/>
      <c r="AN67" s="59">
        <f>AN66+AN59</f>
        <v>9624130</v>
      </c>
      <c r="AO67" s="43"/>
      <c r="AP67" s="59">
        <f>AP66+AP59</f>
        <v>8810851</v>
      </c>
      <c r="AR67" s="59">
        <f>AR66+AR59</f>
        <v>8231892</v>
      </c>
      <c r="AS67" s="43"/>
      <c r="AT67" s="59">
        <f>AT66+AT59</f>
        <v>6705842</v>
      </c>
      <c r="AU67" s="43"/>
      <c r="AV67" s="59">
        <f>AV66+AV59</f>
        <v>5093971</v>
      </c>
      <c r="AW67" s="43"/>
    </row>
    <row r="68" spans="1:49" ht="12.75">
      <c r="A68" s="68" t="s">
        <v>66</v>
      </c>
      <c r="B68" s="52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61"/>
      <c r="Q68" s="34"/>
      <c r="R68" s="61"/>
      <c r="S68" s="34"/>
      <c r="T68" s="61"/>
      <c r="U68" s="61"/>
      <c r="V68" s="61"/>
      <c r="W68" s="61"/>
      <c r="X68" s="61"/>
      <c r="Y68" s="61"/>
      <c r="Z68" s="61"/>
      <c r="AB68" s="62"/>
      <c r="AD68" s="62"/>
      <c r="AF68" s="62"/>
      <c r="AG68" s="43"/>
      <c r="AH68" s="62"/>
      <c r="AI68" s="43"/>
      <c r="AJ68" s="62"/>
      <c r="AK68" s="43"/>
      <c r="AL68" s="62"/>
      <c r="AM68" s="43"/>
      <c r="AN68" s="62"/>
      <c r="AO68" s="43"/>
      <c r="AP68" s="62"/>
      <c r="AR68" s="62"/>
      <c r="AS68" s="43"/>
      <c r="AT68" s="62"/>
      <c r="AU68" s="43"/>
      <c r="AV68" s="62"/>
      <c r="AW68" s="43"/>
    </row>
    <row r="69" spans="1:49" ht="12.75">
      <c r="A69" s="68" t="s">
        <v>67</v>
      </c>
      <c r="B69" s="52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61"/>
      <c r="Q69" s="34"/>
      <c r="R69" s="61"/>
      <c r="S69" s="34"/>
      <c r="T69" s="61"/>
      <c r="U69" s="61"/>
      <c r="V69" s="61"/>
      <c r="W69" s="61"/>
      <c r="X69" s="61"/>
      <c r="Y69" s="61"/>
      <c r="Z69" s="61"/>
      <c r="AB69" s="62"/>
      <c r="AD69" s="62"/>
      <c r="AF69" s="62"/>
      <c r="AG69" s="43"/>
      <c r="AH69" s="62"/>
      <c r="AI69" s="43"/>
      <c r="AJ69" s="62"/>
      <c r="AK69" s="43"/>
      <c r="AL69" s="62"/>
      <c r="AM69" s="43"/>
      <c r="AN69" s="62"/>
      <c r="AO69" s="43"/>
      <c r="AP69" s="62"/>
      <c r="AR69" s="62"/>
      <c r="AS69" s="43"/>
      <c r="AT69" s="62"/>
      <c r="AU69" s="43"/>
      <c r="AV69" s="62"/>
      <c r="AW69" s="43"/>
    </row>
    <row r="70" spans="1:49" ht="12.75">
      <c r="A70" s="68"/>
      <c r="B70" s="52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61"/>
      <c r="Q70" s="34"/>
      <c r="R70" s="61"/>
      <c r="S70" s="34"/>
      <c r="T70" s="61"/>
      <c r="U70" s="61"/>
      <c r="V70" s="61"/>
      <c r="W70" s="61"/>
      <c r="X70" s="61"/>
      <c r="Y70" s="61"/>
      <c r="Z70" s="61"/>
      <c r="AB70" s="62"/>
      <c r="AD70" s="62"/>
      <c r="AF70" s="62"/>
      <c r="AG70" s="43"/>
      <c r="AH70" s="62"/>
      <c r="AI70" s="43"/>
      <c r="AJ70" s="62"/>
      <c r="AK70" s="43"/>
      <c r="AL70" s="62"/>
      <c r="AM70" s="43"/>
      <c r="AN70" s="62"/>
      <c r="AO70" s="43"/>
      <c r="AP70" s="62"/>
      <c r="AR70" s="62"/>
      <c r="AS70" s="43"/>
      <c r="AT70" s="62"/>
      <c r="AU70" s="43"/>
      <c r="AV70" s="62"/>
      <c r="AW70" s="43"/>
    </row>
    <row r="71" ht="15">
      <c r="A71" s="3" t="s">
        <v>107</v>
      </c>
    </row>
    <row r="72" spans="1:38" ht="12.75">
      <c r="A72" s="32" t="s">
        <v>131</v>
      </c>
      <c r="AL72" s="69"/>
    </row>
    <row r="73" spans="1:48" ht="12.75">
      <c r="A73" s="12"/>
      <c r="B73" s="33"/>
      <c r="C73" s="34"/>
      <c r="D73" s="15">
        <v>2008</v>
      </c>
      <c r="E73" s="34"/>
      <c r="F73" s="15">
        <v>2007</v>
      </c>
      <c r="G73" s="34"/>
      <c r="H73" s="15">
        <v>2006</v>
      </c>
      <c r="I73" s="34"/>
      <c r="J73" s="15">
        <v>2005</v>
      </c>
      <c r="K73" s="34"/>
      <c r="L73" s="15">
        <v>2004</v>
      </c>
      <c r="M73" s="34"/>
      <c r="N73" s="15">
        <v>2003</v>
      </c>
      <c r="O73" s="34"/>
      <c r="P73" s="15">
        <v>2002</v>
      </c>
      <c r="Q73" s="34"/>
      <c r="R73" s="15">
        <v>2001</v>
      </c>
      <c r="S73" s="34"/>
      <c r="T73" s="15">
        <v>2000</v>
      </c>
      <c r="U73" s="35"/>
      <c r="V73" s="15">
        <v>1999</v>
      </c>
      <c r="W73" s="17"/>
      <c r="X73" s="15">
        <v>1998</v>
      </c>
      <c r="Y73" s="17"/>
      <c r="Z73" s="18">
        <v>1997</v>
      </c>
      <c r="AB73" s="20">
        <v>1996</v>
      </c>
      <c r="AD73" s="20">
        <v>1995</v>
      </c>
      <c r="AF73" s="20">
        <v>1994</v>
      </c>
      <c r="AH73" s="20">
        <v>1993</v>
      </c>
      <c r="AJ73" s="20">
        <v>1992</v>
      </c>
      <c r="AL73" s="20">
        <v>1991</v>
      </c>
      <c r="AN73" s="20">
        <v>1990</v>
      </c>
      <c r="AP73" s="20">
        <v>1989</v>
      </c>
      <c r="AR73" s="20">
        <v>1988</v>
      </c>
      <c r="AT73" s="20">
        <v>1987</v>
      </c>
      <c r="AV73" s="20">
        <v>1986</v>
      </c>
    </row>
    <row r="74" spans="1:49" ht="14.25">
      <c r="A74" s="8" t="s">
        <v>68</v>
      </c>
      <c r="B74" s="8" t="s">
        <v>69</v>
      </c>
      <c r="D74" s="43">
        <v>4887965.60377358</v>
      </c>
      <c r="F74" s="43">
        <v>4586821.11818182</v>
      </c>
      <c r="H74" s="43">
        <v>3685573</v>
      </c>
      <c r="J74" s="43">
        <v>3339645</v>
      </c>
      <c r="L74" s="70">
        <v>2403821</v>
      </c>
      <c r="N74" s="70">
        <v>1897805</v>
      </c>
      <c r="P74" s="43">
        <v>1670809</v>
      </c>
      <c r="R74" s="43">
        <v>1592292</v>
      </c>
      <c r="T74" s="42">
        <v>1614583</v>
      </c>
      <c r="V74" s="42">
        <v>1473030</v>
      </c>
      <c r="W74" s="42"/>
      <c r="X74" s="42">
        <v>1230250</v>
      </c>
      <c r="Y74" s="42"/>
      <c r="Z74" s="42">
        <v>896454</v>
      </c>
      <c r="AB74" s="43">
        <v>606145</v>
      </c>
      <c r="AD74" s="43">
        <v>490985</v>
      </c>
      <c r="AF74" s="43">
        <v>402571</v>
      </c>
      <c r="AG74" s="43"/>
      <c r="AH74" s="43">
        <v>334281</v>
      </c>
      <c r="AI74" s="43"/>
      <c r="AJ74" s="43">
        <v>271797</v>
      </c>
      <c r="AK74" s="43"/>
      <c r="AL74" s="43">
        <v>259327</v>
      </c>
      <c r="AN74" s="43">
        <v>235481</v>
      </c>
      <c r="AO74" s="43"/>
      <c r="AP74" s="43">
        <v>173521</v>
      </c>
      <c r="AR74" s="43">
        <v>132489</v>
      </c>
      <c r="AS74" s="43"/>
      <c r="AT74" s="43">
        <v>92879</v>
      </c>
      <c r="AU74" s="43"/>
      <c r="AV74" s="43">
        <v>89054</v>
      </c>
      <c r="AW74" s="43"/>
    </row>
    <row r="75" spans="1:49" ht="14.25">
      <c r="A75" s="8" t="s">
        <v>106</v>
      </c>
      <c r="B75" s="8" t="s">
        <v>69</v>
      </c>
      <c r="D75" s="43">
        <v>605959.452830189</v>
      </c>
      <c r="F75" s="43">
        <v>506244.445454545</v>
      </c>
      <c r="H75" s="43">
        <v>438884</v>
      </c>
      <c r="J75" s="43">
        <v>367115</v>
      </c>
      <c r="L75" s="70">
        <v>379060</v>
      </c>
      <c r="N75" s="70">
        <v>290936</v>
      </c>
      <c r="P75" s="43">
        <v>437419</v>
      </c>
      <c r="R75" s="43">
        <v>334400</v>
      </c>
      <c r="T75" s="42">
        <v>197954</v>
      </c>
      <c r="V75" s="42">
        <v>190272</v>
      </c>
      <c r="W75" s="42"/>
      <c r="X75" s="42">
        <v>162852</v>
      </c>
      <c r="Y75" s="42"/>
      <c r="Z75" s="42">
        <v>77620</v>
      </c>
      <c r="AB75" s="43">
        <v>39981</v>
      </c>
      <c r="AD75" s="43">
        <v>24810</v>
      </c>
      <c r="AF75" s="43"/>
      <c r="AG75" s="43"/>
      <c r="AH75" s="43"/>
      <c r="AI75" s="43"/>
      <c r="AJ75" s="43"/>
      <c r="AK75" s="43"/>
      <c r="AL75" s="43"/>
      <c r="AN75" s="43"/>
      <c r="AO75" s="43"/>
      <c r="AP75" s="43"/>
      <c r="AR75" s="43"/>
      <c r="AS75" s="43"/>
      <c r="AT75" s="43"/>
      <c r="AU75" s="43"/>
      <c r="AV75" s="43"/>
      <c r="AW75" s="43"/>
    </row>
    <row r="76" spans="1:49" ht="12.75">
      <c r="A76" s="8" t="s">
        <v>70</v>
      </c>
      <c r="B76" s="8" t="s">
        <v>69</v>
      </c>
      <c r="D76" s="43">
        <v>6022511.69811321</v>
      </c>
      <c r="F76" s="43">
        <v>5601430.77272727</v>
      </c>
      <c r="H76" s="43">
        <v>4924577</v>
      </c>
      <c r="J76" s="43">
        <v>4036435</v>
      </c>
      <c r="L76" s="70">
        <v>2805857</v>
      </c>
      <c r="N76" s="70">
        <v>2196682</v>
      </c>
      <c r="P76" s="43">
        <v>2308312</v>
      </c>
      <c r="R76" s="43">
        <v>2161384</v>
      </c>
      <c r="T76" s="42">
        <v>2080625</v>
      </c>
      <c r="V76" s="42">
        <v>1649493</v>
      </c>
      <c r="W76" s="42"/>
      <c r="X76" s="42">
        <v>1513901</v>
      </c>
      <c r="Y76" s="42"/>
      <c r="Z76" s="42">
        <v>1086988</v>
      </c>
      <c r="AB76" s="43">
        <v>729964</v>
      </c>
      <c r="AD76" s="43">
        <v>609670</v>
      </c>
      <c r="AF76" s="43">
        <v>465696</v>
      </c>
      <c r="AG76" s="43"/>
      <c r="AH76" s="43">
        <v>367193</v>
      </c>
      <c r="AI76" s="43"/>
      <c r="AJ76" s="43">
        <v>267840</v>
      </c>
      <c r="AK76" s="43"/>
      <c r="AL76" s="43">
        <v>243299</v>
      </c>
      <c r="AN76" s="43">
        <v>233324</v>
      </c>
      <c r="AO76" s="43"/>
      <c r="AP76" s="43">
        <v>221007</v>
      </c>
      <c r="AR76" s="43">
        <v>183127</v>
      </c>
      <c r="AS76" s="43"/>
      <c r="AT76" s="43">
        <v>113017</v>
      </c>
      <c r="AU76" s="43"/>
      <c r="AV76" s="43">
        <v>93568</v>
      </c>
      <c r="AW76" s="43"/>
    </row>
    <row r="77" spans="1:48" ht="14.25">
      <c r="A77" s="8" t="s">
        <v>71</v>
      </c>
      <c r="B77" s="8" t="s">
        <v>69</v>
      </c>
      <c r="H77" s="96"/>
      <c r="J77" s="71"/>
      <c r="L77" s="71"/>
      <c r="N77" s="71">
        <f>N76/N80</f>
        <v>22.86233777046928</v>
      </c>
      <c r="P77" s="71">
        <f>P76/P80</f>
        <v>25.841434744643216</v>
      </c>
      <c r="R77" s="71">
        <f>R76/R80</f>
        <v>27.027435288233086</v>
      </c>
      <c r="T77" s="71">
        <f>T76/T80</f>
        <v>38.05580451045306</v>
      </c>
      <c r="U77" s="24"/>
      <c r="V77" s="71">
        <f>V76/V80</f>
        <v>33.47253393940624</v>
      </c>
      <c r="W77" s="71"/>
      <c r="X77" s="71">
        <f>X76/X80</f>
        <v>34.207040694127485</v>
      </c>
      <c r="Y77" s="71"/>
      <c r="Z77" s="71">
        <f>Z76/Z80</f>
        <v>37.747881650229196</v>
      </c>
      <c r="AB77" s="72">
        <f>AB76/AB80</f>
        <v>35.9022230965965</v>
      </c>
      <c r="AD77" s="72">
        <f>AD76/AD80</f>
        <v>32.99437168524732</v>
      </c>
      <c r="AF77" s="72">
        <f>AF76/AF80</f>
        <v>29.318559556786703</v>
      </c>
      <c r="AH77" s="72">
        <f>AH76/AH80</f>
        <v>24.921474141441564</v>
      </c>
      <c r="AJ77" s="72">
        <f>AJ76/AJ80</f>
        <v>20.11263798152737</v>
      </c>
      <c r="AL77" s="72">
        <f>AL76/AL80</f>
        <v>22.52142923262057</v>
      </c>
      <c r="AN77" s="72">
        <f>AN76/AN80</f>
        <v>21.924826160496146</v>
      </c>
      <c r="AP77" s="72">
        <f>AP76/AP80</f>
        <v>22.727992595639655</v>
      </c>
      <c r="AR77" s="72">
        <f>AR76/AR80</f>
        <v>23.550282921810698</v>
      </c>
      <c r="AT77" s="72">
        <f>AT76/AT80</f>
        <v>15.43948087431694</v>
      </c>
      <c r="AV77" s="72">
        <f>AV76/AV80</f>
        <v>14.142684401451028</v>
      </c>
    </row>
    <row r="78" spans="1:49" ht="12.75">
      <c r="A78" s="8" t="s">
        <v>105</v>
      </c>
      <c r="B78" s="8" t="s">
        <v>69</v>
      </c>
      <c r="D78" s="43">
        <f>D76/D81</f>
        <v>402026.701597057</v>
      </c>
      <c r="F78" s="43">
        <f>F76/F81</f>
        <v>436693.729800986</v>
      </c>
      <c r="H78" s="42">
        <f>H76/H81</f>
        <v>392396.57370517927</v>
      </c>
      <c r="J78" s="42">
        <f>J76/J81</f>
        <v>391127.42248062015</v>
      </c>
      <c r="L78" s="42">
        <f>L76/L81</f>
        <v>346830.28430160694</v>
      </c>
      <c r="N78" s="42">
        <f>N76/N81</f>
        <v>354303.5483870968</v>
      </c>
      <c r="P78" s="42">
        <f>P76/P81</f>
        <v>349744.24242424243</v>
      </c>
      <c r="R78" s="42">
        <f>R76/R81</f>
        <v>313244.05797101447</v>
      </c>
      <c r="T78" s="42">
        <f>T76/T81</f>
        <v>305974.26470588235</v>
      </c>
      <c r="U78" s="40"/>
      <c r="V78" s="42">
        <f>V76/V81</f>
        <v>257733.28125</v>
      </c>
      <c r="W78" s="42"/>
      <c r="X78" s="42">
        <f>X76/X81</f>
        <v>256593.38983050847</v>
      </c>
      <c r="Y78" s="42"/>
      <c r="Z78" s="42">
        <f>Z76/Z81</f>
        <v>197634.18181818182</v>
      </c>
      <c r="AB78" s="43">
        <f>AB76/AB81</f>
        <v>173800.95238095237</v>
      </c>
      <c r="AD78" s="43">
        <f>AD76/AD81</f>
        <v>152417.5</v>
      </c>
      <c r="AF78" s="43">
        <f>AF76/AF81</f>
        <v>119409.23076923077</v>
      </c>
      <c r="AH78" s="43">
        <f>AH76/AH81</f>
        <v>89559.26829268293</v>
      </c>
      <c r="AJ78" s="43">
        <f>AJ76/AJ81</f>
        <v>76525.71428571429</v>
      </c>
      <c r="AL78" s="43">
        <f>AL76/AL81</f>
        <v>65756.48648648648</v>
      </c>
      <c r="AN78" s="43">
        <f>AN76/AN81</f>
        <v>61401.05263157895</v>
      </c>
      <c r="AP78" s="43">
        <f>AP76/AP81</f>
        <v>61390.83333333333</v>
      </c>
      <c r="AR78" s="43">
        <f>AR76/AR81</f>
        <v>52322</v>
      </c>
      <c r="AS78" s="43"/>
      <c r="AT78" s="43">
        <f>AT76/AT81</f>
        <v>35317.8125</v>
      </c>
      <c r="AU78" s="43"/>
      <c r="AV78" s="43">
        <f>AV76/AV81</f>
        <v>28353.939393939396</v>
      </c>
      <c r="AW78" s="43"/>
    </row>
    <row r="79" spans="1:49" ht="14.25">
      <c r="A79" s="8" t="s">
        <v>125</v>
      </c>
      <c r="B79" s="8" t="s">
        <v>72</v>
      </c>
      <c r="H79" s="70"/>
      <c r="J79" s="70"/>
      <c r="L79" s="70"/>
      <c r="N79" s="70">
        <v>36122</v>
      </c>
      <c r="P79" s="43">
        <v>35570</v>
      </c>
      <c r="R79" s="43">
        <v>36012</v>
      </c>
      <c r="T79" s="42">
        <v>33984</v>
      </c>
      <c r="V79" s="42">
        <v>31201</v>
      </c>
      <c r="W79" s="42"/>
      <c r="X79" s="42">
        <v>29938</v>
      </c>
      <c r="Y79" s="42"/>
      <c r="Z79" s="42">
        <v>22875</v>
      </c>
      <c r="AB79" s="43">
        <v>17416</v>
      </c>
      <c r="AD79" s="43">
        <v>14947</v>
      </c>
      <c r="AF79" s="43">
        <v>14529</v>
      </c>
      <c r="AG79" s="43"/>
      <c r="AH79" s="43">
        <v>13319</v>
      </c>
      <c r="AI79" s="43"/>
      <c r="AJ79" s="43">
        <v>11918</v>
      </c>
      <c r="AK79" s="43"/>
      <c r="AL79" s="43">
        <v>11550</v>
      </c>
      <c r="AM79" s="43"/>
      <c r="AN79" s="43">
        <v>11155</v>
      </c>
      <c r="AO79" s="43"/>
      <c r="AP79" s="43">
        <v>10567</v>
      </c>
      <c r="AR79" s="43">
        <v>7963</v>
      </c>
      <c r="AS79" s="43"/>
      <c r="AT79" s="43">
        <v>7748</v>
      </c>
      <c r="AU79" s="43"/>
      <c r="AV79" s="43">
        <v>7317</v>
      </c>
      <c r="AW79" s="43"/>
    </row>
    <row r="80" spans="1:49" ht="14.25">
      <c r="A80" s="8" t="s">
        <v>73</v>
      </c>
      <c r="B80" s="8" t="s">
        <v>72</v>
      </c>
      <c r="H80" s="70"/>
      <c r="J80" s="70"/>
      <c r="L80" s="70"/>
      <c r="N80" s="70">
        <v>96083</v>
      </c>
      <c r="P80" s="43">
        <v>89326</v>
      </c>
      <c r="R80" s="43">
        <v>79970</v>
      </c>
      <c r="T80" s="42">
        <v>54673</v>
      </c>
      <c r="V80" s="42">
        <v>49279</v>
      </c>
      <c r="W80" s="42"/>
      <c r="X80" s="42">
        <v>44257</v>
      </c>
      <c r="Y80" s="42"/>
      <c r="Z80" s="42">
        <v>28796</v>
      </c>
      <c r="AB80" s="43">
        <v>20332</v>
      </c>
      <c r="AD80" s="43">
        <v>18478</v>
      </c>
      <c r="AF80" s="43">
        <v>15884</v>
      </c>
      <c r="AG80" s="43"/>
      <c r="AH80" s="43">
        <v>14734</v>
      </c>
      <c r="AI80" s="43"/>
      <c r="AJ80" s="43">
        <v>13317</v>
      </c>
      <c r="AK80" s="43"/>
      <c r="AL80" s="43">
        <v>10803</v>
      </c>
      <c r="AM80" s="43"/>
      <c r="AN80" s="43">
        <v>10642</v>
      </c>
      <c r="AO80" s="43"/>
      <c r="AP80" s="43">
        <v>9724</v>
      </c>
      <c r="AR80" s="43">
        <v>7776</v>
      </c>
      <c r="AS80" s="43"/>
      <c r="AT80" s="43">
        <v>7320</v>
      </c>
      <c r="AU80" s="43"/>
      <c r="AV80" s="43">
        <v>6616</v>
      </c>
      <c r="AW80" s="43"/>
    </row>
    <row r="81" spans="1:48" ht="12.75">
      <c r="A81" s="8" t="s">
        <v>74</v>
      </c>
      <c r="D81" s="72">
        <v>14.9803773584906</v>
      </c>
      <c r="F81" s="72">
        <v>12.8269090909091</v>
      </c>
      <c r="H81" s="94">
        <v>12.55</v>
      </c>
      <c r="J81" s="94">
        <v>10.32</v>
      </c>
      <c r="L81" s="73">
        <v>8.09</v>
      </c>
      <c r="N81" s="73">
        <v>6.2</v>
      </c>
      <c r="P81" s="8">
        <v>6.6</v>
      </c>
      <c r="R81" s="8">
        <v>6.9</v>
      </c>
      <c r="T81" s="10">
        <v>6.8</v>
      </c>
      <c r="V81" s="10">
        <v>6.4</v>
      </c>
      <c r="X81" s="10">
        <v>5.9</v>
      </c>
      <c r="Z81" s="10">
        <v>5.5</v>
      </c>
      <c r="AB81" s="8">
        <v>4.2</v>
      </c>
      <c r="AD81" s="72">
        <v>4</v>
      </c>
      <c r="AF81" s="72">
        <v>3.9</v>
      </c>
      <c r="AH81" s="8">
        <v>4.1</v>
      </c>
      <c r="AJ81" s="8">
        <v>3.5</v>
      </c>
      <c r="AL81" s="8">
        <v>3.7</v>
      </c>
      <c r="AN81" s="72">
        <v>3.8</v>
      </c>
      <c r="AP81" s="8">
        <v>3.6</v>
      </c>
      <c r="AR81" s="8">
        <v>3.5</v>
      </c>
      <c r="AT81" s="8">
        <v>3.2</v>
      </c>
      <c r="AV81" s="8">
        <v>3.3</v>
      </c>
    </row>
    <row r="82" spans="1:32" ht="14.25">
      <c r="A82" s="8" t="s">
        <v>123</v>
      </c>
      <c r="D82" s="74">
        <v>1.25217992637185</v>
      </c>
      <c r="F82" s="74">
        <v>1.20576071809965</v>
      </c>
      <c r="H82" s="74">
        <v>1.19</v>
      </c>
      <c r="J82" s="74">
        <v>1.23</v>
      </c>
      <c r="L82" s="9">
        <v>1.23</v>
      </c>
      <c r="N82" s="9">
        <v>1.27</v>
      </c>
      <c r="P82" s="74">
        <v>1.21</v>
      </c>
      <c r="R82" s="75">
        <v>1.2</v>
      </c>
      <c r="T82" s="76">
        <v>1.2</v>
      </c>
      <c r="V82" s="76">
        <v>1.2</v>
      </c>
      <c r="X82" s="10">
        <v>1.23</v>
      </c>
      <c r="Z82" s="76">
        <v>1.2</v>
      </c>
      <c r="AB82" s="75">
        <v>1.14</v>
      </c>
      <c r="AD82" s="75">
        <v>1.19</v>
      </c>
      <c r="AF82" s="75">
        <v>1.18</v>
      </c>
    </row>
    <row r="83" spans="1:48" ht="12.75">
      <c r="A83" s="8" t="s">
        <v>117</v>
      </c>
      <c r="B83" s="8" t="s">
        <v>30</v>
      </c>
      <c r="D83" s="74">
        <f>D17/D74</f>
        <v>22.15515267595393</v>
      </c>
      <c r="F83" s="74">
        <f>F17/F74</f>
        <v>21.25524166991763</v>
      </c>
      <c r="H83" s="74">
        <f>H17/H74</f>
        <v>26.179775844895758</v>
      </c>
      <c r="J83" s="74">
        <f>J17/J74</f>
        <v>21.6200838711899</v>
      </c>
      <c r="L83" s="74">
        <f>L17/L74</f>
        <v>18.326674906326218</v>
      </c>
      <c r="N83" s="74">
        <f>N17/N74</f>
        <v>16.402578768630075</v>
      </c>
      <c r="P83" s="74">
        <f>P17/P74</f>
        <v>17.060224118974702</v>
      </c>
      <c r="R83" s="74">
        <f>R17/R74</f>
        <v>18.732123881800575</v>
      </c>
      <c r="T83" s="74">
        <f>T17/T74</f>
        <v>25.540984266525783</v>
      </c>
      <c r="V83" s="74">
        <f>V17/V74</f>
        <v>21.623747649402933</v>
      </c>
      <c r="X83" s="74">
        <f>X17/X74</f>
        <v>21.253838650680756</v>
      </c>
      <c r="Z83" s="74">
        <f>Z17/Z74</f>
        <v>20.529006507863205</v>
      </c>
      <c r="AB83" s="74">
        <f>AB17/AB74</f>
        <v>20.34717765551147</v>
      </c>
      <c r="AD83" s="74">
        <f>AD17/AD74</f>
        <v>23.075189669745512</v>
      </c>
      <c r="AF83" s="74">
        <f>AF17/AF74</f>
        <v>27.88019007827191</v>
      </c>
      <c r="AH83" s="74">
        <f>AH17/AH74</f>
        <v>27.759824818042304</v>
      </c>
      <c r="AJ83" s="74">
        <f>AJ17/AJ74</f>
        <v>29.7309977667156</v>
      </c>
      <c r="AL83" s="74">
        <f>AL17/AL74</f>
        <v>27.91746713608687</v>
      </c>
      <c r="AN83" s="74">
        <f>AN17/AN74</f>
        <v>29.259693988049992</v>
      </c>
      <c r="AP83" s="74">
        <f>AP17/AP74</f>
        <v>31.02997908034186</v>
      </c>
      <c r="AR83" s="74">
        <f>AR17/AR74</f>
        <v>36.427258111994206</v>
      </c>
      <c r="AT83" s="74">
        <f>AT17/AT74</f>
        <v>38.13019089352814</v>
      </c>
      <c r="AV83" s="74">
        <f>AV17/AV74</f>
        <v>34.71818222651425</v>
      </c>
    </row>
    <row r="84" spans="1:48" ht="12.75">
      <c r="A84" s="8" t="s">
        <v>118</v>
      </c>
      <c r="B84" s="8" t="s">
        <v>30</v>
      </c>
      <c r="D84" s="74">
        <f>D18/D75</f>
        <v>19.905069477997067</v>
      </c>
      <c r="F84" s="74">
        <f>F18/F75</f>
        <v>18.622715465394386</v>
      </c>
      <c r="H84" s="74">
        <f>H18/H75</f>
        <v>25.651265482450945</v>
      </c>
      <c r="J84" s="74">
        <f>J18/J75</f>
        <v>21.21425711289378</v>
      </c>
      <c r="L84" s="74">
        <f>L18/L75</f>
        <v>20.393291299530418</v>
      </c>
      <c r="N84" s="74">
        <f>N18/N75</f>
        <v>18.321232161025105</v>
      </c>
      <c r="P84" s="74">
        <f>P18/P75</f>
        <v>17.993875437509573</v>
      </c>
      <c r="R84" s="74">
        <f>R18/R75</f>
        <v>16.469533492822965</v>
      </c>
      <c r="T84" s="74">
        <f>T18/T75</f>
        <v>24.495837416773593</v>
      </c>
      <c r="V84" s="74">
        <f>V18/V75</f>
        <v>26.120611545576857</v>
      </c>
      <c r="X84" s="74">
        <f>X18/X75</f>
        <v>20.76353990126004</v>
      </c>
      <c r="Z84" s="74">
        <f>Z18/Z75</f>
        <v>17.482079360989434</v>
      </c>
      <c r="AB84" s="74">
        <f>AB18/AB75</f>
        <v>20.07868737650384</v>
      </c>
      <c r="AD84" s="74">
        <f>AD18/AD75</f>
        <v>22.215920999596936</v>
      </c>
      <c r="AF84" s="74"/>
      <c r="AH84" s="74"/>
      <c r="AJ84" s="74"/>
      <c r="AL84" s="74"/>
      <c r="AN84" s="74"/>
      <c r="AP84" s="74"/>
      <c r="AR84" s="74"/>
      <c r="AT84" s="74"/>
      <c r="AV84" s="74"/>
    </row>
    <row r="85" spans="1:48" ht="12.75">
      <c r="A85" s="8" t="s">
        <v>119</v>
      </c>
      <c r="B85" s="8" t="s">
        <v>30</v>
      </c>
      <c r="D85" s="74">
        <f>(D17+D18)/(D74+D75)</f>
        <v>21.906976887349487</v>
      </c>
      <c r="F85" s="74">
        <f>(F17+F18)/(F74+F75)</f>
        <v>20.99357180686527</v>
      </c>
      <c r="H85" s="74">
        <f>(H17+H18)/(H74+H75)</f>
        <v>26.123536989232765</v>
      </c>
      <c r="J85" s="74">
        <f>(J17+J18)/(J74+J75)</f>
        <v>21.579891063894074</v>
      </c>
      <c r="L85" s="74">
        <f>(L17+L18)/(L74+L75)</f>
        <v>18.608171531589026</v>
      </c>
      <c r="N85" s="74">
        <f>(N17+N18)/(N74+N75)</f>
        <v>16.65761366922811</v>
      </c>
      <c r="P85" s="74">
        <f>(P17+P18)/(P74+P75)</f>
        <v>17.253939801577438</v>
      </c>
      <c r="R85" s="74">
        <f>(R17+R18)/(R74+R75)</f>
        <v>18.339424775729594</v>
      </c>
      <c r="T85" s="74">
        <f>(T17+T18)/(T74+T75)</f>
        <v>25.42683983830399</v>
      </c>
      <c r="V85" s="74">
        <f>(V17+V18)/(V74+V75)</f>
        <v>22.138162522500423</v>
      </c>
      <c r="X85" s="74">
        <f>(X17+X18)/(X74+X75)</f>
        <v>21.196523298365804</v>
      </c>
      <c r="Z85" s="74">
        <f>(Z17+Z18)/(Z74+Z75)</f>
        <v>20.286209261308688</v>
      </c>
      <c r="AB85" s="74">
        <f>(AB17+AB18)/(AB74+AB75)</f>
        <v>20.330564007639378</v>
      </c>
      <c r="AD85" s="74">
        <f>(AD17+AD18)/(AD74+AD75)</f>
        <v>23.033858412741495</v>
      </c>
      <c r="AF85" s="74">
        <f>(AF17+AF18)/(AF74+AF75)</f>
        <v>27.88019007827191</v>
      </c>
      <c r="AH85" s="74">
        <f>(AH17+AH18)/(AH74+AH75)</f>
        <v>27.759824818042304</v>
      </c>
      <c r="AJ85" s="74">
        <f>(AJ17+AJ18)/(AJ74+AJ75)</f>
        <v>29.7309977667156</v>
      </c>
      <c r="AL85" s="74">
        <f>(AL17+AL18)/(AL74+AL75)</f>
        <v>27.91746713608687</v>
      </c>
      <c r="AN85" s="74">
        <f>(AN17+AN18)/(AN74+AN75)</f>
        <v>29.259693988049992</v>
      </c>
      <c r="AP85" s="74">
        <f>(AP17+AP18)/(AP74+AP75)</f>
        <v>31.02997908034186</v>
      </c>
      <c r="AR85" s="74">
        <f>(AR17+AR18)/(AR74+AR75)</f>
        <v>36.427258111994206</v>
      </c>
      <c r="AT85" s="74">
        <f>(AT17+AT18)/(AT74+AT75)</f>
        <v>38.13019089352814</v>
      </c>
      <c r="AV85" s="74">
        <f>(AV17+AV18)/(AV74+AV75)</f>
        <v>34.71818222651425</v>
      </c>
    </row>
    <row r="86" spans="1:48" ht="12.75">
      <c r="A86" s="8" t="s">
        <v>75</v>
      </c>
      <c r="B86" s="8" t="s">
        <v>30</v>
      </c>
      <c r="D86" s="42">
        <f>D17+D18+D27+D28</f>
        <v>129296239.09433956</v>
      </c>
      <c r="F86" s="42">
        <f>F17+F18+F27+F28</f>
        <v>114442136.49090913</v>
      </c>
      <c r="H86" s="42">
        <f>H17+H18+H27+H28</f>
        <v>116008725</v>
      </c>
      <c r="J86" s="42">
        <f>J17+J18+J27+J28</f>
        <v>82488368</v>
      </c>
      <c r="L86" s="42">
        <f>L17+L18+L27+L28</f>
        <v>51539975</v>
      </c>
      <c r="N86" s="42">
        <f>N17+N18+N27+N28</f>
        <v>35733231</v>
      </c>
      <c r="P86" s="42">
        <f>P17+P18+P27+P28</f>
        <v>38193074</v>
      </c>
      <c r="R86" s="42">
        <f>R17+R18+R27+R28</f>
        <v>37551227</v>
      </c>
      <c r="T86" s="42">
        <f>T17+T18+T27+T28</f>
        <v>48770756</v>
      </c>
      <c r="U86" s="40"/>
      <c r="V86" s="42">
        <f>V17+V18+V27+V28</f>
        <v>36978532</v>
      </c>
      <c r="W86" s="42"/>
      <c r="X86" s="42">
        <f>X17+X18+X27+X28</f>
        <v>30725895</v>
      </c>
      <c r="Y86" s="42"/>
      <c r="Z86" s="42">
        <f>Z17+Z18+Z27+Z28</f>
        <v>20836457</v>
      </c>
      <c r="AB86" s="43">
        <f>AB17+AB18+AB27+AB28</f>
        <v>13743143</v>
      </c>
      <c r="AD86" s="43">
        <f>AD17+AD18+AD27+AD28</f>
        <v>13818465</v>
      </c>
      <c r="AF86" s="43">
        <f>AF17+AF18+AF27+AF28</f>
        <v>12588359</v>
      </c>
      <c r="AH86" s="43">
        <f>AH17+AH18+AH27+AH28</f>
        <v>10093949</v>
      </c>
      <c r="AJ86" s="43">
        <f>AJ17+AJ18+AJ27+AJ28</f>
        <v>7976651</v>
      </c>
      <c r="AL86" s="43">
        <f>AL17+AL18+AL27+AL28</f>
        <v>6910264</v>
      </c>
      <c r="AN86" s="43">
        <f>AN17+AN18+AN27+AN28</f>
        <v>6778899</v>
      </c>
      <c r="AP86" s="43">
        <f>AP17+AP18+AP27+AP28</f>
        <v>6106508</v>
      </c>
      <c r="AR86" s="43">
        <f>AR17+AR18+AR27+AR28</f>
        <v>6199618</v>
      </c>
      <c r="AT86" s="43">
        <f>AT17+AT18+AT27+AT28</f>
        <v>4219751</v>
      </c>
      <c r="AV86" s="43">
        <f>AV17+AV18+AV27+AV28</f>
        <v>3348444</v>
      </c>
    </row>
    <row r="87" spans="1:48" ht="12.75">
      <c r="A87" s="8" t="s">
        <v>104</v>
      </c>
      <c r="B87" s="8" t="s">
        <v>30</v>
      </c>
      <c r="D87" s="42">
        <f>D86/D81</f>
        <v>8631040.193460604</v>
      </c>
      <c r="F87" s="42">
        <f>F86/F81</f>
        <v>8922035.361739522</v>
      </c>
      <c r="H87" s="42">
        <f>H86/H81</f>
        <v>9243723.10756972</v>
      </c>
      <c r="J87" s="42">
        <f>J86/J81</f>
        <v>7993058.914728682</v>
      </c>
      <c r="L87" s="42">
        <f>L86/L81</f>
        <v>6370825.092707046</v>
      </c>
      <c r="N87" s="42">
        <f>N86/N81</f>
        <v>5763424.354838709</v>
      </c>
      <c r="P87" s="42">
        <f>P86/P81</f>
        <v>5786829.3939393945</v>
      </c>
      <c r="R87" s="42">
        <f>R86/R81</f>
        <v>5442206.811594202</v>
      </c>
      <c r="T87" s="42">
        <f>T86/T81</f>
        <v>7172170</v>
      </c>
      <c r="U87" s="40"/>
      <c r="V87" s="42">
        <f>V86/V81</f>
        <v>5777895.625</v>
      </c>
      <c r="W87" s="42"/>
      <c r="X87" s="42">
        <f>X86/X81</f>
        <v>5207778.813559322</v>
      </c>
      <c r="Y87" s="42"/>
      <c r="Z87" s="42">
        <f>Z86/Z81</f>
        <v>3788446.727272727</v>
      </c>
      <c r="AB87" s="43">
        <f>AB86/AB81</f>
        <v>3272176.904761905</v>
      </c>
      <c r="AD87" s="43">
        <f>AD86/AD81</f>
        <v>3454616.25</v>
      </c>
      <c r="AF87" s="43">
        <f>AF86/AF81</f>
        <v>3227784.358974359</v>
      </c>
      <c r="AH87" s="43">
        <f>AH86/AH81</f>
        <v>2461938.780487805</v>
      </c>
      <c r="AJ87" s="43">
        <f>AJ86/AJ81</f>
        <v>2279043.1428571427</v>
      </c>
      <c r="AL87" s="43">
        <f>AL86/AL81</f>
        <v>1867638.9189189188</v>
      </c>
      <c r="AN87" s="43">
        <f>AN86/AN81</f>
        <v>1783920.7894736843</v>
      </c>
      <c r="AP87" s="43">
        <f>AP86/AP81</f>
        <v>1696252.2222222222</v>
      </c>
      <c r="AR87" s="43">
        <f>AR86/AR81</f>
        <v>1771319.4285714286</v>
      </c>
      <c r="AT87" s="43">
        <f>AT86/AT81</f>
        <v>1318672.1875</v>
      </c>
      <c r="AV87" s="43">
        <f>AV86/AV81</f>
        <v>1014680</v>
      </c>
    </row>
    <row r="88" spans="1:49" ht="12.75">
      <c r="A88" s="8" t="s">
        <v>76</v>
      </c>
      <c r="B88" s="8" t="s">
        <v>30</v>
      </c>
      <c r="D88" s="43">
        <v>1143096.49056604</v>
      </c>
      <c r="F88" s="43">
        <v>1083243.02727273</v>
      </c>
      <c r="H88" s="43">
        <v>1220228</v>
      </c>
      <c r="J88" s="43">
        <v>846627</v>
      </c>
      <c r="L88" s="70">
        <v>468395</v>
      </c>
      <c r="N88" s="70">
        <v>490287</v>
      </c>
      <c r="P88" s="43">
        <v>737213</v>
      </c>
      <c r="R88" s="43">
        <v>855157</v>
      </c>
      <c r="T88" s="42">
        <v>991830</v>
      </c>
      <c r="V88" s="42">
        <v>607525</v>
      </c>
      <c r="W88" s="42"/>
      <c r="X88" s="42">
        <v>491077</v>
      </c>
      <c r="Y88" s="42"/>
      <c r="Z88" s="42">
        <v>369755</v>
      </c>
      <c r="AB88" s="43">
        <v>311335</v>
      </c>
      <c r="AD88" s="43">
        <v>292578</v>
      </c>
      <c r="AF88" s="43">
        <v>285219</v>
      </c>
      <c r="AG88" s="43"/>
      <c r="AH88" s="43">
        <v>212750</v>
      </c>
      <c r="AI88" s="43"/>
      <c r="AJ88" s="43">
        <v>199982</v>
      </c>
      <c r="AK88" s="43"/>
      <c r="AL88" s="43">
        <v>187353</v>
      </c>
      <c r="AM88" s="43"/>
      <c r="AN88" s="43">
        <v>203329</v>
      </c>
      <c r="AO88" s="43"/>
      <c r="AP88" s="43">
        <v>172963</v>
      </c>
      <c r="AR88" s="43">
        <v>272360</v>
      </c>
      <c r="AS88" s="43"/>
      <c r="AT88" s="43">
        <v>274718</v>
      </c>
      <c r="AU88" s="43"/>
      <c r="AV88" s="43">
        <v>179527</v>
      </c>
      <c r="AW88" s="43"/>
    </row>
    <row r="89" spans="1:49" ht="12.75">
      <c r="A89" s="8" t="s">
        <v>77</v>
      </c>
      <c r="B89" s="8" t="s">
        <v>30</v>
      </c>
      <c r="D89" s="43">
        <v>5893581.94339623</v>
      </c>
      <c r="F89" s="43">
        <v>4747633.77272727</v>
      </c>
      <c r="H89" s="43">
        <v>3738865</v>
      </c>
      <c r="J89" s="43">
        <v>3414625</v>
      </c>
      <c r="L89" s="70">
        <v>2163498</v>
      </c>
      <c r="N89" s="70">
        <v>1793591</v>
      </c>
      <c r="P89" s="43">
        <v>1910664</v>
      </c>
      <c r="R89" s="43">
        <v>1820803</v>
      </c>
      <c r="T89" s="42">
        <v>1553098</v>
      </c>
      <c r="V89" s="42">
        <v>1075182</v>
      </c>
      <c r="W89" s="42"/>
      <c r="X89" s="42">
        <v>976517</v>
      </c>
      <c r="Y89" s="42"/>
      <c r="Z89" s="42">
        <v>621375</v>
      </c>
      <c r="AB89" s="43">
        <v>412999</v>
      </c>
      <c r="AD89" s="43">
        <v>199942</v>
      </c>
      <c r="AF89" s="43">
        <v>200107</v>
      </c>
      <c r="AG89" s="43"/>
      <c r="AH89" s="43">
        <v>205438</v>
      </c>
      <c r="AI89" s="43"/>
      <c r="AJ89" s="43">
        <v>221371</v>
      </c>
      <c r="AK89" s="43"/>
      <c r="AL89" s="43">
        <v>219908</v>
      </c>
      <c r="AM89" s="43"/>
      <c r="AN89" s="43">
        <v>302814</v>
      </c>
      <c r="AO89" s="43"/>
      <c r="AP89" s="43">
        <v>301727</v>
      </c>
      <c r="AR89" s="43">
        <v>226282</v>
      </c>
      <c r="AS89" s="43"/>
      <c r="AT89" s="43">
        <v>197929</v>
      </c>
      <c r="AU89" s="43"/>
      <c r="AV89" s="43">
        <v>147658</v>
      </c>
      <c r="AW89" s="43"/>
    </row>
    <row r="90" spans="1:48" ht="12.75">
      <c r="A90" s="8" t="s">
        <v>78</v>
      </c>
      <c r="B90" s="8" t="s">
        <v>30</v>
      </c>
      <c r="D90" s="42">
        <f>(D21+D27+D28+D37)-(D23+D24+D25+D26+D31+D32+D88+D89+D38)</f>
        <v>13534431.735849023</v>
      </c>
      <c r="F90" s="42">
        <f>(F21+F27+F28+F37)-(F23+F24+F25+F26+F31+F32+F88+F89+F38)</f>
        <v>19728904.881818295</v>
      </c>
      <c r="H90" s="42">
        <f>(H21+H27+H28+H37)-(H23+H24+H25+H26+H31+H32+H88+H89+H38)</f>
        <v>39265352</v>
      </c>
      <c r="J90" s="42">
        <f>(J21+J27+J28+J37)-(J23+J24+J25+J26+J31+J32+J88+J89+J38)</f>
        <v>22131240</v>
      </c>
      <c r="L90" s="42">
        <f>(L21+L27+L28+L37)-(L23+L24+L25+L26+L31+L32+L88+L89+L38)</f>
        <v>5992362</v>
      </c>
      <c r="N90" s="42">
        <f>(N21+N27+N28+N37)-(N23+N24+N25+N26+N31+N32+N88+N89+N38)</f>
        <v>-2393835</v>
      </c>
      <c r="P90" s="42">
        <f>(P21+P27+P28+P37)-(P23+P24+P25+P26+P31+P32+P88+P89+P38)</f>
        <v>-2687888</v>
      </c>
      <c r="R90" s="42">
        <f>(R21+R27+R28+R37)-(R23+R24+R25+R26+R31+R32+R88+R89+R38)</f>
        <v>2478008</v>
      </c>
      <c r="T90" s="42">
        <f>(T21+T27+T28+T37)-(T23+T24+T25+T26+T31+T32+T88+T89+T38)</f>
        <v>14821518</v>
      </c>
      <c r="U90" s="40"/>
      <c r="V90" s="42">
        <f>(V21+V27+V28+V37)-(V23+V24+V25+V26+V31+V32+V88+V89+V38)</f>
        <v>8341338</v>
      </c>
      <c r="W90" s="42"/>
      <c r="X90" s="42">
        <f>(X21+X27+X28+X37)-(X23+X24+X25+X26+X31+X32+X88+X89+X38)</f>
        <v>4920403</v>
      </c>
      <c r="Y90" s="42"/>
      <c r="Z90" s="42">
        <f>(Z21+Z27+Z28+Z37)-(Z23+Z24+Z25+Z26+Z31+Z32+Z88+Z89+Z38)</f>
        <v>2132363</v>
      </c>
      <c r="AB90" s="43">
        <f>(AB21+AB27+AB28+AB37)-(AB23+AB24+AB25+AB26+AB31+AB32+AB88+AB89+AB38)</f>
        <v>769031</v>
      </c>
      <c r="AD90" s="43">
        <f>(AD21+AD27+AD28+AD37)-(AD23+AD24+AD25+AD26+AD31+AD32+AD88+AD89+AD38)</f>
        <v>2117610</v>
      </c>
      <c r="AF90" s="43">
        <f>(AF21+AF27+AF28+AF37)-(AF23+AF24+AF25+AF26+AF31+AF32+AF88+AF89+AF38)</f>
        <v>2905068</v>
      </c>
      <c r="AH90" s="43">
        <f>(AH21+AH27+AH28+AH37)-(AH23+AH24+AH25+AH26+AH31+AH32+AH88+AH89+AH38)</f>
        <v>1493269</v>
      </c>
      <c r="AJ90" s="43">
        <f>(AJ21+AJ27+AJ28+AJ37)-(AJ23+AJ24+AJ25+AJ26+AJ31+AJ32+AJ88+AJ89+AJ38)</f>
        <v>749561</v>
      </c>
      <c r="AL90" s="43">
        <f>(AL21+AL27+AL28+AL37)-(AL23+AL24+AL25+AL26+AL31+AL32+AL88+AL89+AL38)</f>
        <v>-327518</v>
      </c>
      <c r="AN90" s="43">
        <f>(AN21+AN27+AN28+AN37)-(AN23+AN24+AN25+AN26+AN31+AN32+AN88+AN89+AN38)</f>
        <v>282849</v>
      </c>
      <c r="AP90" s="43">
        <f>(AP21+AP27+AP28+AP37)-(AP23+AP24+AP25+AP26+AP31+AP32+AP88+AP89+AP38)</f>
        <v>-36926</v>
      </c>
      <c r="AR90" s="43">
        <f>(AR21+AR27+AR28+AR37)-(AR23+AR24+AR25+AR26+AR31+AR32+AR88+AR89+AR38)</f>
        <v>1050790</v>
      </c>
      <c r="AT90" s="43">
        <f>(AT21+AT27+AT28+AT37)-(AT23+AT24+AT25+AT26+AT31+AT32+AT88+AT89+AT38)</f>
        <v>827977</v>
      </c>
      <c r="AV90" s="43">
        <f>(AV21+AV27+AV28+AV37)-(AV23+AV24+AV25+AV26+AV31+AV32+AV88+AV89+AV38)</f>
        <v>466611</v>
      </c>
    </row>
    <row r="91" spans="1:48" ht="12.75">
      <c r="A91" s="22" t="s">
        <v>103</v>
      </c>
      <c r="B91" s="22" t="s">
        <v>30</v>
      </c>
      <c r="C91" s="97"/>
      <c r="D91" s="77">
        <f>D90/D81</f>
        <v>903477.356541887</v>
      </c>
      <c r="F91" s="77">
        <f>F90/F81</f>
        <v>1538087.2150876077</v>
      </c>
      <c r="H91" s="77">
        <f>H90/H81</f>
        <v>3128713.306772908</v>
      </c>
      <c r="J91" s="77">
        <f>J90/J81</f>
        <v>2144500</v>
      </c>
      <c r="L91" s="77">
        <f>L90/L81</f>
        <v>740712.237330037</v>
      </c>
      <c r="N91" s="77">
        <f>N90/N81</f>
        <v>-386102.4193548387</v>
      </c>
      <c r="P91" s="77">
        <f>P90/P81</f>
        <v>-407255.75757575757</v>
      </c>
      <c r="R91" s="77">
        <f>R90/R81</f>
        <v>359131.59420289856</v>
      </c>
      <c r="T91" s="77">
        <f>T90/T81</f>
        <v>2179635</v>
      </c>
      <c r="U91" s="40"/>
      <c r="V91" s="77">
        <f>V90/V81</f>
        <v>1303334.0625</v>
      </c>
      <c r="W91" s="42"/>
      <c r="X91" s="77">
        <f>X90/X81</f>
        <v>833966.6101694915</v>
      </c>
      <c r="Y91" s="42"/>
      <c r="Z91" s="77">
        <f>Z90/Z81</f>
        <v>387702.36363636365</v>
      </c>
      <c r="AB91" s="78">
        <f>AB90/AB81</f>
        <v>183102.61904761905</v>
      </c>
      <c r="AD91" s="78">
        <f>AD90/AD81</f>
        <v>529402.5</v>
      </c>
      <c r="AF91" s="78">
        <f>AF90/AF81</f>
        <v>744889.2307692308</v>
      </c>
      <c r="AH91" s="78">
        <f>AH90/AH81</f>
        <v>364211.9512195122</v>
      </c>
      <c r="AJ91" s="78">
        <f>AJ90/AJ81</f>
        <v>214160.2857142857</v>
      </c>
      <c r="AL91" s="78">
        <f>AL90/AL81</f>
        <v>-88518.37837837837</v>
      </c>
      <c r="AN91" s="78">
        <f>AN90/AN81</f>
        <v>74433.94736842105</v>
      </c>
      <c r="AP91" s="78">
        <f>AP90/AP81</f>
        <v>-10257.222222222223</v>
      </c>
      <c r="AR91" s="78">
        <f>AR90/AR81</f>
        <v>300225.71428571426</v>
      </c>
      <c r="AT91" s="78">
        <f>AT90/AT81</f>
        <v>258742.8125</v>
      </c>
      <c r="AV91" s="78">
        <f>AV90/AV81</f>
        <v>141397.27272727274</v>
      </c>
    </row>
    <row r="92" spans="1:48" ht="12.75">
      <c r="A92" s="26" t="s">
        <v>108</v>
      </c>
      <c r="B92" s="79"/>
      <c r="C92" s="9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9"/>
      <c r="Q92" s="8"/>
      <c r="R92" s="39"/>
      <c r="S92" s="8"/>
      <c r="T92" s="39"/>
      <c r="U92" s="79"/>
      <c r="V92" s="39"/>
      <c r="W92" s="43"/>
      <c r="X92" s="39"/>
      <c r="Y92" s="43"/>
      <c r="Z92" s="39"/>
      <c r="AB92" s="39"/>
      <c r="AD92" s="39"/>
      <c r="AF92" s="39"/>
      <c r="AH92" s="39"/>
      <c r="AJ92" s="39"/>
      <c r="AL92" s="39"/>
      <c r="AN92" s="39"/>
      <c r="AP92" s="39"/>
      <c r="AR92" s="39"/>
      <c r="AT92" s="39"/>
      <c r="AV92" s="39"/>
    </row>
    <row r="93" spans="1:48" ht="12.75">
      <c r="A93" s="26" t="s">
        <v>79</v>
      </c>
      <c r="B93" s="79"/>
      <c r="C93" s="9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9"/>
      <c r="Q93" s="8"/>
      <c r="R93" s="39"/>
      <c r="S93" s="8"/>
      <c r="T93" s="39"/>
      <c r="U93" s="79"/>
      <c r="V93" s="39"/>
      <c r="W93" s="43"/>
      <c r="X93" s="39"/>
      <c r="Y93" s="43"/>
      <c r="Z93" s="39"/>
      <c r="AB93" s="39"/>
      <c r="AD93" s="39"/>
      <c r="AF93" s="39"/>
      <c r="AH93" s="39"/>
      <c r="AJ93" s="39"/>
      <c r="AL93" s="39"/>
      <c r="AN93" s="39"/>
      <c r="AP93" s="39"/>
      <c r="AR93" s="39"/>
      <c r="AT93" s="39"/>
      <c r="AV93" s="39"/>
    </row>
    <row r="94" spans="1:48" ht="12.75">
      <c r="A94" s="80" t="s">
        <v>124</v>
      </c>
      <c r="B94" s="79"/>
      <c r="C94" s="97"/>
      <c r="P94" s="40"/>
      <c r="R94" s="40"/>
      <c r="T94" s="40"/>
      <c r="U94" s="40"/>
      <c r="V94" s="40"/>
      <c r="W94" s="42"/>
      <c r="X94" s="40"/>
      <c r="Y94" s="42"/>
      <c r="Z94" s="40"/>
      <c r="AB94" s="39"/>
      <c r="AD94" s="39"/>
      <c r="AF94" s="39"/>
      <c r="AH94" s="39"/>
      <c r="AJ94" s="39"/>
      <c r="AL94" s="39"/>
      <c r="AN94" s="39"/>
      <c r="AP94" s="39"/>
      <c r="AR94" s="39"/>
      <c r="AT94" s="39"/>
      <c r="AV94" s="39"/>
    </row>
    <row r="96" ht="15">
      <c r="A96" s="92" t="s">
        <v>91</v>
      </c>
    </row>
    <row r="97" ht="12.75">
      <c r="A97" s="32" t="s">
        <v>131</v>
      </c>
    </row>
    <row r="98" spans="1:48" ht="12.75">
      <c r="A98" s="12"/>
      <c r="B98" s="33"/>
      <c r="C98" s="34"/>
      <c r="D98" s="15">
        <v>2008</v>
      </c>
      <c r="E98" s="34"/>
      <c r="F98" s="15">
        <v>2007</v>
      </c>
      <c r="G98" s="34"/>
      <c r="H98" s="15">
        <v>2006</v>
      </c>
      <c r="I98" s="34"/>
      <c r="J98" s="15">
        <v>2005</v>
      </c>
      <c r="K98" s="34"/>
      <c r="L98" s="15">
        <v>2004</v>
      </c>
      <c r="M98" s="34"/>
      <c r="N98" s="15">
        <v>2003</v>
      </c>
      <c r="O98" s="34"/>
      <c r="P98" s="15">
        <v>2002</v>
      </c>
      <c r="Q98" s="34"/>
      <c r="R98" s="15">
        <v>2001</v>
      </c>
      <c r="S98" s="34"/>
      <c r="T98" s="15">
        <v>2000</v>
      </c>
      <c r="U98" s="35"/>
      <c r="V98" s="15">
        <v>1999</v>
      </c>
      <c r="W98" s="17"/>
      <c r="X98" s="15">
        <v>1998</v>
      </c>
      <c r="Y98" s="17"/>
      <c r="Z98" s="18">
        <v>1997</v>
      </c>
      <c r="AB98" s="20">
        <v>1996</v>
      </c>
      <c r="AD98" s="20">
        <v>1995</v>
      </c>
      <c r="AF98" s="20">
        <v>1994</v>
      </c>
      <c r="AH98" s="20">
        <v>1993</v>
      </c>
      <c r="AJ98" s="20">
        <v>1992</v>
      </c>
      <c r="AL98" s="20">
        <v>1991</v>
      </c>
      <c r="AN98" s="20">
        <v>1990</v>
      </c>
      <c r="AP98" s="20">
        <v>1989</v>
      </c>
      <c r="AR98" s="20">
        <v>1988</v>
      </c>
      <c r="AT98" s="20">
        <v>1987</v>
      </c>
      <c r="AV98" s="20">
        <v>1986</v>
      </c>
    </row>
    <row r="99" spans="1:48" ht="12.75">
      <c r="A99" s="8" t="s">
        <v>80</v>
      </c>
      <c r="B99" s="8" t="s">
        <v>81</v>
      </c>
      <c r="D99" s="71">
        <f>((D35+D37)/D57)*100</f>
        <v>8.283587979860494</v>
      </c>
      <c r="F99" s="71">
        <f>((F35+F37)/F57)*100</f>
        <v>12.359161870991361</v>
      </c>
      <c r="H99" s="71">
        <f>((H35+H37)/H57)*100</f>
        <v>30.329628827775316</v>
      </c>
      <c r="J99" s="71">
        <f>((J35+J37)/J57)*100</f>
        <v>21.839952457543397</v>
      </c>
      <c r="L99" s="71">
        <f>((L35+L37)/L57)*100</f>
        <v>7.570088929470171</v>
      </c>
      <c r="N99" s="71">
        <f>((N35+N37)/N57)*100</f>
        <v>-3.2458876453189816</v>
      </c>
      <c r="P99" s="71">
        <f>((P35+P37)/P57)*100</f>
        <v>-2.6404647497193605</v>
      </c>
      <c r="R99" s="71">
        <f>((R35+R37)/R57)*100</f>
        <v>4.654945780083602</v>
      </c>
      <c r="T99" s="71">
        <f>((T35+T37)/T57)*100</f>
        <v>26.66566312562389</v>
      </c>
      <c r="U99" s="24"/>
      <c r="V99" s="71">
        <f>((V35+V37)/V57)*100</f>
        <v>20.922974770070464</v>
      </c>
      <c r="W99" s="71"/>
      <c r="X99" s="71">
        <f>((X35+X37)/X57)*100</f>
        <v>12.66568041585023</v>
      </c>
      <c r="Y99" s="71"/>
      <c r="Z99" s="71">
        <f>((Z35+Z37)/Z57)*100</f>
        <v>6.766808470966544</v>
      </c>
      <c r="AB99" s="72">
        <f>((AB35+AB37)/AB57)*100</f>
        <v>3.827512292890466</v>
      </c>
      <c r="AD99" s="72">
        <f>((AD35+AD37)/AD57)*100</f>
        <v>13.628526791131549</v>
      </c>
      <c r="AF99" s="72">
        <f>((AF35+AF37)/AF57)*100</f>
        <v>21.671107610401556</v>
      </c>
      <c r="AH99" s="72">
        <f>((AH35+AH37)/AH57)*100</f>
        <v>13.67199599864942</v>
      </c>
      <c r="AJ99" s="72">
        <f>((AJ35+AJ37)/AJ57)*100</f>
        <v>9.452014291550336</v>
      </c>
      <c r="AL99" s="72">
        <f>((AL35+AL37)/AL57)*100</f>
        <v>-1.2729511366438022</v>
      </c>
      <c r="AN99" s="72">
        <f>((AN35+AN37)/AN57)*100</f>
        <v>6.017427029767886</v>
      </c>
      <c r="AP99" s="72">
        <f>((AP35+AP37)/AP57)*100</f>
        <v>2.7166161361711825</v>
      </c>
      <c r="AR99" s="72">
        <f>((AR35+AR37)/AR57)*100</f>
        <v>15.700546119895645</v>
      </c>
      <c r="AT99" s="72">
        <f>((AT35+AT37)/AT57)*100</f>
        <v>15.55378131485949</v>
      </c>
      <c r="AV99" s="72">
        <f>((AV35+AV37)/AV57)*100</f>
        <v>10.961487609568252</v>
      </c>
    </row>
    <row r="100" spans="1:48" ht="12.75">
      <c r="A100" s="8" t="s">
        <v>82</v>
      </c>
      <c r="B100" s="8" t="s">
        <v>81</v>
      </c>
      <c r="D100" s="71">
        <f>(D35/D21)*100</f>
        <v>9.163424145140484</v>
      </c>
      <c r="F100" s="71">
        <f>(F35/F21)*100</f>
        <v>13.391861146736533</v>
      </c>
      <c r="H100" s="71">
        <f>(H35/H21)*100</f>
        <v>30.01122895629369</v>
      </c>
      <c r="J100" s="71">
        <f>(J35/J21)*100</f>
        <v>22.996997301119173</v>
      </c>
      <c r="L100" s="71">
        <f>(L35/L21)*100</f>
        <v>7.86408902771624</v>
      </c>
      <c r="N100" s="71">
        <f>(N35/N21)*100</f>
        <v>-5.629742766847817</v>
      </c>
      <c r="P100" s="71">
        <f>(P35/P21)*100</f>
        <v>-8.01685873447533</v>
      </c>
      <c r="R100" s="71">
        <f>(R35/R21)*100</f>
        <v>3.661982934744458</v>
      </c>
      <c r="T100" s="71">
        <f>(T35/T21)*100</f>
        <v>28.651693850831833</v>
      </c>
      <c r="U100" s="24"/>
      <c r="V100" s="71">
        <f>(V35/V21)*100</f>
        <v>20.91085540160675</v>
      </c>
      <c r="W100" s="71"/>
      <c r="X100" s="71">
        <f>(X35/X21)*100</f>
        <v>13.450554198720392</v>
      </c>
      <c r="Y100" s="71"/>
      <c r="Z100" s="71">
        <f>(Z35/Z21)*100</f>
        <v>7.7467340059957035</v>
      </c>
      <c r="AB100" s="72">
        <f>(AB35/AB21)*100</f>
        <v>3.7602434832959135</v>
      </c>
      <c r="AD100" s="72">
        <f>(AD35/AD21)*100</f>
        <v>14.264244669533676</v>
      </c>
      <c r="AF100" s="72">
        <f>(AF35/AF21)*100</f>
        <v>22.424250600329167</v>
      </c>
      <c r="AH100" s="72">
        <f>(AH35/AH21)*100</f>
        <v>13.818295314531836</v>
      </c>
      <c r="AJ100" s="72">
        <f>(AJ35/AJ21)*100</f>
        <v>8.594940326236006</v>
      </c>
      <c r="AL100" s="72">
        <f>(AL35/AL21)*100</f>
        <v>-2.7737300412705594</v>
      </c>
      <c r="AN100" s="72">
        <f>(AN35/AN21)*100</f>
        <v>6.561632399400372</v>
      </c>
      <c r="AP100" s="72">
        <f>(AP35/AP21)*100</f>
        <v>2.5695249059805856</v>
      </c>
      <c r="AR100" s="72">
        <f>(AR35/AR21)*100</f>
        <v>22.767389927211887</v>
      </c>
      <c r="AT100" s="72">
        <f>(AT35/AT21)*100</f>
        <v>23.81628476319453</v>
      </c>
      <c r="AV100" s="72">
        <f>(AV35/AV21)*100</f>
        <v>13.534856075401205</v>
      </c>
    </row>
    <row r="101" spans="1:48" ht="12.75">
      <c r="A101" s="8" t="s">
        <v>90</v>
      </c>
      <c r="B101" s="8" t="s">
        <v>81</v>
      </c>
      <c r="D101" s="71">
        <f>((D35+D37)/D86)*100</f>
        <v>10.781606557234428</v>
      </c>
      <c r="F101" s="71">
        <f>((F35+F37)/F86)*100</f>
        <v>14.686260141341256</v>
      </c>
      <c r="H101" s="71">
        <f>((H35+H37)/H86)*100</f>
        <v>31.249848664400027</v>
      </c>
      <c r="J101" s="71">
        <f>((J35+J37)/J86)*100</f>
        <v>25.126890618080843</v>
      </c>
      <c r="L101" s="71">
        <f>((L35+L37)/L86)*100</f>
        <v>9.014924822916582</v>
      </c>
      <c r="N101" s="71">
        <f>((N35+N37)/N86)*100</f>
        <v>-4.851727513809204</v>
      </c>
      <c r="P101" s="71">
        <f>((P35+P37)/P86)*100</f>
        <v>-3.8861208186594247</v>
      </c>
      <c r="R101" s="71">
        <f>((R35+R37)/R86)*100</f>
        <v>7.118289370411252</v>
      </c>
      <c r="T101" s="71">
        <f>((T35+T37)/T86)*100</f>
        <v>29.94363261459388</v>
      </c>
      <c r="U101" s="24"/>
      <c r="V101" s="71">
        <f>((V35+V37)/V86)*100</f>
        <v>22.777613237864607</v>
      </c>
      <c r="W101" s="71"/>
      <c r="X101" s="71">
        <f>((X35+X37)/X86)*100</f>
        <v>14.71392777980918</v>
      </c>
      <c r="Y101" s="71"/>
      <c r="Z101" s="71">
        <f>((Z35+Z37)/Z86)*100</f>
        <v>8.499640797857333</v>
      </c>
      <c r="AB101" s="71">
        <f>((AB35+AB37)/AB86)*100</f>
        <v>4.600003070622201</v>
      </c>
      <c r="AD101" s="71">
        <f>((AD35+AD37)/AD86)*100</f>
        <v>13.239828012735133</v>
      </c>
      <c r="AF101" s="71">
        <f>((AF35+AF37)/AF86)*100</f>
        <v>21.051830504674992</v>
      </c>
      <c r="AH101" s="71">
        <f>((AH35+AH37)/AH86)*100</f>
        <v>14.084487647005151</v>
      </c>
      <c r="AJ101" s="71">
        <f>((AJ35+AJ37)/AJ86)*100</f>
        <v>11.025153288015234</v>
      </c>
      <c r="AL101" s="71">
        <f>((AL35+AL37)/AL86)*100</f>
        <v>-1.7453891776059498</v>
      </c>
      <c r="AN101" s="71">
        <f>((AN35+AN37)/AN86)*100</f>
        <v>8.543053967908358</v>
      </c>
      <c r="AP101" s="71">
        <f>((AP35+AP37)/AP86)*100</f>
        <v>3.919703372205522</v>
      </c>
      <c r="AR101" s="71">
        <f>((AR35+AR37)/AR86)*100</f>
        <v>20.84728446172006</v>
      </c>
      <c r="AT101" s="71">
        <f>((AT35+AT37)/AT86)*100</f>
        <v>24.717382613334294</v>
      </c>
      <c r="AV101" s="71">
        <f>((AV35+AV37)/AV86)*100</f>
        <v>16.675655916598874</v>
      </c>
    </row>
    <row r="102" spans="1:48" ht="12.75">
      <c r="A102" s="8" t="s">
        <v>83</v>
      </c>
      <c r="B102" s="8" t="s">
        <v>81</v>
      </c>
      <c r="D102" s="71">
        <f>(D56/D65)*100</f>
        <v>166.68646537787447</v>
      </c>
      <c r="F102" s="71">
        <f>(F56/F65)*100</f>
        <v>144.37955659691005</v>
      </c>
      <c r="H102" s="71">
        <f>(H56/H65)*100</f>
        <v>175.72637088501295</v>
      </c>
      <c r="J102" s="71">
        <f>(J56/J65)*100</f>
        <v>196.38071843075573</v>
      </c>
      <c r="L102" s="71">
        <f>(L56/L65)*100</f>
        <v>135.91137291572358</v>
      </c>
      <c r="N102" s="71">
        <f>(N56/N65)*100</f>
        <v>126.98748163528346</v>
      </c>
      <c r="P102" s="71">
        <f>(P56/P65)*100</f>
        <v>127.5162618100833</v>
      </c>
      <c r="R102" s="71">
        <f>(R56/R65)*100</f>
        <v>147.50592615273817</v>
      </c>
      <c r="T102" s="71">
        <f>(T56/T65)*100</f>
        <v>178.328759132483</v>
      </c>
      <c r="U102" s="24"/>
      <c r="V102" s="71">
        <f>(V56/V65)*100</f>
        <v>174.23151647770587</v>
      </c>
      <c r="W102" s="71"/>
      <c r="X102" s="71">
        <f>(X56/X65)*100</f>
        <v>155.2544834444906</v>
      </c>
      <c r="Y102" s="71"/>
      <c r="Z102" s="71">
        <f>(Z56/Z65)*100</f>
        <v>153.47020004703833</v>
      </c>
      <c r="AB102" s="72">
        <f>(AB56/AB65)*100</f>
        <v>137.67027813874338</v>
      </c>
      <c r="AD102" s="72">
        <f>(AD56/AD65)*100</f>
        <v>148.4982486041822</v>
      </c>
      <c r="AF102" s="72">
        <f>(AF56/AF65)*100</f>
        <v>172.3652413861476</v>
      </c>
      <c r="AH102" s="72">
        <f>(AH56/AH65)*100</f>
        <v>148.69848663982106</v>
      </c>
      <c r="AJ102" s="72">
        <f>(AJ56/AJ65)*100</f>
        <v>142.58134194089453</v>
      </c>
      <c r="AL102" s="72">
        <f>(AL56/AL65)*100</f>
        <v>127.57469476939394</v>
      </c>
      <c r="AN102" s="72">
        <f>(AN56/AN65)*100</f>
        <v>136.62772174571663</v>
      </c>
      <c r="AP102" s="72">
        <f>(AP56/AP65)*100</f>
        <v>124.64231783007844</v>
      </c>
      <c r="AR102" s="72">
        <f>(AR56/AR65)*100</f>
        <v>153.4995854722149</v>
      </c>
      <c r="AT102" s="72">
        <f>(AT56/AT65)*100</f>
        <v>165.04877604999885</v>
      </c>
      <c r="AV102" s="72">
        <f>(AV56/AV65)*100</f>
        <v>140.7565843922521</v>
      </c>
    </row>
    <row r="103" spans="1:48" ht="12.75">
      <c r="A103" s="8" t="s">
        <v>84</v>
      </c>
      <c r="B103" s="8" t="s">
        <v>81</v>
      </c>
      <c r="D103" s="71">
        <f>((D56-D53-D52)/D65)*100</f>
        <v>71.31085657066613</v>
      </c>
      <c r="F103" s="71">
        <f>((F56-F53-F52)/F65)*100</f>
        <v>77.53622341694914</v>
      </c>
      <c r="H103" s="71">
        <f>((H56-H53-H52)/H65)*100</f>
        <v>79.41137972600379</v>
      </c>
      <c r="J103" s="71">
        <f>((J56-J53-J52)/J65)*100</f>
        <v>75.78121565235008</v>
      </c>
      <c r="L103" s="71">
        <f>((L56-L53-L52)/L65)*100</f>
        <v>40.81785327771386</v>
      </c>
      <c r="N103" s="71">
        <f>((N56-N53-N52)/N65)*100</f>
        <v>43.94847744703863</v>
      </c>
      <c r="P103" s="71">
        <f>((P56-P53-P52)/P65)*100</f>
        <v>42.01691187405004</v>
      </c>
      <c r="R103" s="71">
        <f>((R56-R53-R52)/R65)*100</f>
        <v>51.68698593575585</v>
      </c>
      <c r="T103" s="71">
        <f>((T56-T53-T52)/T65)*100</f>
        <v>78.23970146276568</v>
      </c>
      <c r="U103" s="24"/>
      <c r="V103" s="71">
        <f>((V56-V53-V52)/V65)*100</f>
        <v>74.34373165077078</v>
      </c>
      <c r="W103" s="71"/>
      <c r="X103" s="71">
        <f>((X56-X53-X52)/X65)*100</f>
        <v>59.87048703572505</v>
      </c>
      <c r="Y103" s="71"/>
      <c r="Z103" s="71">
        <f>((Z56-Z53-Z52)/Z65)*100</f>
        <v>55.470544659368315</v>
      </c>
      <c r="AB103" s="72">
        <f>((AB56-AB53-AB52)/AB65)*100</f>
        <v>40.627471706200346</v>
      </c>
      <c r="AD103" s="72">
        <f>((AD56-AD53-AD52)/AD65)*100</f>
        <v>38.92461716596765</v>
      </c>
      <c r="AF103" s="72">
        <f>((AF56-AF53-AF52)/AF65)*100</f>
        <v>56.22485111106689</v>
      </c>
      <c r="AH103" s="72">
        <f>((AH56-AH53-AH52)/AH65)*100</f>
        <v>46.647217703146914</v>
      </c>
      <c r="AJ103" s="72">
        <f>((AJ56-AJ53-AJ52)/AJ65)*100</f>
        <v>48.68074083300495</v>
      </c>
      <c r="AL103" s="72">
        <f>((AL56-AL53-AL52)/AL65)*100</f>
        <v>35.503609815866874</v>
      </c>
      <c r="AN103" s="72">
        <f>((AN56-AN53-AN52)/AN65)*100</f>
        <v>33.96040735330109</v>
      </c>
      <c r="AP103" s="72">
        <f>((AP56-AP53-AP52)/AP65)*100</f>
        <v>29.540771029320194</v>
      </c>
      <c r="AR103" s="72">
        <f>((AR56-AR53-AR52)/AR65)*100</f>
        <v>44.02141033342545</v>
      </c>
      <c r="AT103" s="72">
        <f>((AT56-AT53-AT52)/AT65)*100</f>
        <v>54.013197007593604</v>
      </c>
      <c r="AV103" s="72">
        <f>((AV56-AV53-AV52)/AV65)*100</f>
        <v>46.055451946413434</v>
      </c>
    </row>
    <row r="104" spans="1:48" ht="12.75">
      <c r="A104" s="8" t="s">
        <v>85</v>
      </c>
      <c r="B104" s="8" t="s">
        <v>81</v>
      </c>
      <c r="D104" s="95">
        <f>((D35+D37)/D38)*100</f>
        <v>180.82856650861706</v>
      </c>
      <c r="F104" s="95">
        <f>((F35+F37)/F38)*100</f>
        <v>451.4478877056719</v>
      </c>
      <c r="H104" s="95">
        <f>((H35+H37)/H38)*100</f>
        <v>1328.3585135743192</v>
      </c>
      <c r="J104" s="71">
        <f>((J35+J37)/J38)*100</f>
        <v>638.9810344354523</v>
      </c>
      <c r="L104" s="71">
        <f>((L35+L37)/L38)*100</f>
        <v>217.5479947596961</v>
      </c>
      <c r="N104" s="71">
        <f>((N35+N37)/N38)*100</f>
        <v>-60.44258860714701</v>
      </c>
      <c r="P104" s="71">
        <f>((P35+P37)/P38)*100</f>
        <v>-43.71404235366744</v>
      </c>
      <c r="R104" s="71">
        <f>((R35+R37)/R38)*100</f>
        <v>113.51009677428945</v>
      </c>
      <c r="T104" s="71">
        <f>((T35+T37)/T38)*100</f>
        <v>784.5224313329011</v>
      </c>
      <c r="U104" s="24"/>
      <c r="V104" s="71">
        <f>((V35+V37)/V38)*100</f>
        <v>460.6751055313871</v>
      </c>
      <c r="W104" s="71"/>
      <c r="X104" s="71">
        <f>((X35+X37)/X38)*100</f>
        <v>311.5119919741143</v>
      </c>
      <c r="Y104" s="71"/>
      <c r="Z104" s="71">
        <f>((Z35+Z37)/Z38)*100</f>
        <v>186.87562123958796</v>
      </c>
      <c r="AB104" s="72">
        <f>((AB35+AB37)/AB38)*100</f>
        <v>84.0292740373688</v>
      </c>
      <c r="AD104" s="72">
        <f>((AD35+AD37)/AD38)*100</f>
        <v>276.2384399936585</v>
      </c>
      <c r="AF104" s="72">
        <f>((AF35+AF37)/AF38)*100</f>
        <v>422.30937291341644</v>
      </c>
      <c r="AH104" s="72">
        <f>((AH35+AH37)/AH38)*100</f>
        <v>183.16760375384584</v>
      </c>
      <c r="AJ104" s="72">
        <f>((AJ35+AJ37)/AJ38)*100</f>
        <v>99.23595901192608</v>
      </c>
      <c r="AL104" s="72">
        <f>((AL35+AL37)/AL38)*100</f>
        <v>-13.648286538087243</v>
      </c>
      <c r="AN104" s="72">
        <f>((AN35+AN37)/AN38)*100</f>
        <v>66.62245301772533</v>
      </c>
      <c r="AP104" s="72">
        <f>((AP35+AP37)/AP38)*100</f>
        <v>30.475459282997775</v>
      </c>
      <c r="AR104" s="72">
        <f>((AR35+AR37)/AR38)*100</f>
        <v>207.22600257819565</v>
      </c>
      <c r="AT104" s="72">
        <f>((AT35+AT37)/AT38)*100</f>
        <v>211.32297194076543</v>
      </c>
      <c r="AV104" s="72">
        <f>((AV35+AV37)/AV38)*100</f>
        <v>133.12551408442312</v>
      </c>
    </row>
    <row r="105" spans="1:48" ht="12.75">
      <c r="A105" s="8" t="s">
        <v>86</v>
      </c>
      <c r="B105" s="8" t="s">
        <v>81</v>
      </c>
      <c r="D105" s="71">
        <f>(D59/D57)*100</f>
        <v>17.104644680961005</v>
      </c>
      <c r="F105" s="71">
        <f>(F59/F57)*100</f>
        <v>12.890166970719493</v>
      </c>
      <c r="H105" s="71">
        <f>(H59/H57)*100</f>
        <v>25.762548249788992</v>
      </c>
      <c r="J105" s="71">
        <f>(J59/J57)*100</f>
        <v>25.066958130696086</v>
      </c>
      <c r="L105" s="71">
        <f>(L59/L57)*100</f>
        <v>14.139336403041442</v>
      </c>
      <c r="N105" s="71">
        <f>(N59/N57)*100</f>
        <v>11.87138857392894</v>
      </c>
      <c r="P105" s="71">
        <f>(P59/P57)*100</f>
        <v>10.66579257759616</v>
      </c>
      <c r="R105" s="71">
        <f>(R59/R57)*100</f>
        <v>22.007762303483684</v>
      </c>
      <c r="T105" s="71">
        <f>(T59/T57)*100</f>
        <v>32.80856134448644</v>
      </c>
      <c r="U105" s="24"/>
      <c r="V105" s="71">
        <f>(V59/V57)*100</f>
        <v>28.172478606172863</v>
      </c>
      <c r="W105" s="71"/>
      <c r="X105" s="71">
        <f>(X59/X57)*100</f>
        <v>23.918843133731567</v>
      </c>
      <c r="Y105" s="71"/>
      <c r="Z105" s="71">
        <f>(Z59/Z57)*100</f>
        <v>25.022401615147665</v>
      </c>
      <c r="AB105" s="72">
        <f>(AB59/AB57)*100</f>
        <v>24.381371669585704</v>
      </c>
      <c r="AD105" s="72">
        <f>(AD59/AD57)*100</f>
        <v>27.672962018493415</v>
      </c>
      <c r="AF105" s="72">
        <f>(AF59/AF57)*100</f>
        <v>33.12875062394551</v>
      </c>
      <c r="AH105" s="72">
        <f>(AH59/AH57)*100</f>
        <v>24.61014287748922</v>
      </c>
      <c r="AJ105" s="72">
        <f>(AJ59/AJ57)*100</f>
        <v>28.28405418218513</v>
      </c>
      <c r="AL105" s="72">
        <f>(AL59/AL57)*100</f>
        <v>-7.652683212255691</v>
      </c>
      <c r="AN105" s="72">
        <f>(AN59/AN57)*100</f>
        <v>-11.391492010186894</v>
      </c>
      <c r="AP105" s="72">
        <f>(AP59/AP57)*100</f>
        <v>-8.994216336197264</v>
      </c>
      <c r="AR105" s="72">
        <f>(AR59/AR57)*100</f>
        <v>5.211414338283349</v>
      </c>
      <c r="AT105" s="72">
        <f>(AT59/AT57)*100</f>
        <v>16.386950363578503</v>
      </c>
      <c r="AV105" s="72">
        <f>(AV59/AV57)*100</f>
        <v>9.474023311086773</v>
      </c>
    </row>
    <row r="106" spans="1:48" ht="12.75">
      <c r="A106" s="8" t="s">
        <v>87</v>
      </c>
      <c r="B106" s="8" t="s">
        <v>81</v>
      </c>
      <c r="D106" s="71">
        <f>(D65/D57)*100</f>
        <v>34.932600351092105</v>
      </c>
      <c r="F106" s="71">
        <f>(F65/F57)*100</f>
        <v>37.713959833760526</v>
      </c>
      <c r="H106" s="71">
        <f>(H65/H57)*100</f>
        <v>34.47644813619433</v>
      </c>
      <c r="J106" s="71">
        <f>(J65/J57)*100</f>
        <v>29.551280711857224</v>
      </c>
      <c r="L106" s="71">
        <f>(L65/L57)*100</f>
        <v>43.42668096562759</v>
      </c>
      <c r="N106" s="71">
        <f>(N65/N57)*100</f>
        <v>48.29042510709247</v>
      </c>
      <c r="P106" s="71">
        <f>(P65/P57)*100</f>
        <v>47.91235329802583</v>
      </c>
      <c r="R106" s="71">
        <f>(R65/R57)*100</f>
        <v>40.61380003724298</v>
      </c>
      <c r="T106" s="71">
        <f>(T65/T57)*100</f>
        <v>36.323087701507745</v>
      </c>
      <c r="U106" s="24"/>
      <c r="V106" s="71">
        <f>(V65/V57)*100</f>
        <v>39.59380078002591</v>
      </c>
      <c r="W106" s="71"/>
      <c r="X106" s="71">
        <f>(X65/X57)*100</f>
        <v>44.035219273275125</v>
      </c>
      <c r="Y106" s="71"/>
      <c r="Z106" s="71">
        <f>(Z65/Z57)*100</f>
        <v>45.56909960255568</v>
      </c>
      <c r="AB106" s="72">
        <f>(AB65/AB57)*100</f>
        <v>53.33763116291325</v>
      </c>
      <c r="AD106" s="72">
        <f>(AD65/AD57)*100</f>
        <v>51.10085412707909</v>
      </c>
      <c r="AF106" s="72">
        <f>(AF65/AF57)*100</f>
        <v>43.55173988390525</v>
      </c>
      <c r="AH106" s="72">
        <f>(AH65/AH57)*100</f>
        <v>48.88585255030803</v>
      </c>
      <c r="AJ106" s="72">
        <f>(AJ65/AJ57)*100</f>
        <v>48.49404663831185</v>
      </c>
      <c r="AL106" s="72">
        <f>(AL65/AL57)*100</f>
        <v>54.85241446041926</v>
      </c>
      <c r="AN106" s="72">
        <f>(AN65/AN57)*100</f>
        <v>50.64864044853924</v>
      </c>
      <c r="AP106" s="72">
        <f>(AP65/AP57)*100</f>
        <v>55.813382838956194</v>
      </c>
      <c r="AR106" s="72">
        <f>(AR65/AR57)*100</f>
        <v>45.540490570090085</v>
      </c>
      <c r="AT106" s="72">
        <f>(AT65/AT57)*100</f>
        <v>41.06125673703615</v>
      </c>
      <c r="AV106" s="72">
        <f>(AV65/AV57)*100</f>
        <v>47.0838369515649</v>
      </c>
    </row>
    <row r="107" spans="1:48" ht="12.75">
      <c r="A107" s="22" t="s">
        <v>88</v>
      </c>
      <c r="B107" s="22" t="s">
        <v>81</v>
      </c>
      <c r="C107" s="97"/>
      <c r="D107" s="23">
        <f>((D60+D61)/D57)*100</f>
        <v>47.962754967946886</v>
      </c>
      <c r="F107" s="23">
        <f>((F60+F61)/F57)*100</f>
        <v>49.39587319551998</v>
      </c>
      <c r="H107" s="23">
        <f>((H60+H61)/H57)*100</f>
        <v>39.76100361401668</v>
      </c>
      <c r="J107" s="23">
        <f>((J60+J61)/J57)*100</f>
        <v>45.38176115744669</v>
      </c>
      <c r="L107" s="23">
        <f>((L60+L61)/L57)*100</f>
        <v>42.43398263133098</v>
      </c>
      <c r="N107" s="23">
        <f>((N60+N61)/N57)*100</f>
        <v>39.83818631897859</v>
      </c>
      <c r="P107" s="23">
        <f>((P60+P61)/P57)*100</f>
        <v>41.42185412437801</v>
      </c>
      <c r="R107" s="23">
        <f>((R60+R61)/R57)*100</f>
        <v>37.37843765927334</v>
      </c>
      <c r="T107" s="23">
        <f>((T60+T61)/T57)*100</f>
        <v>30.868350954005813</v>
      </c>
      <c r="U107" s="24"/>
      <c r="V107" s="23">
        <f>((V60+V61)/V57)*100</f>
        <v>32.233720613801225</v>
      </c>
      <c r="W107" s="71"/>
      <c r="X107" s="23">
        <f>((X60+X61)/X57)*100</f>
        <v>32.045937592993305</v>
      </c>
      <c r="Y107" s="71"/>
      <c r="Z107" s="23">
        <f>((Z60+Z61)/Z57)*100</f>
        <v>29.40849878229665</v>
      </c>
      <c r="AB107" s="25">
        <f>((AB60+AB61)/AB57)*100</f>
        <v>22.280997167501045</v>
      </c>
      <c r="AD107" s="25">
        <f>((AD60+AD61)/AD57)*100</f>
        <v>21.226183854427504</v>
      </c>
      <c r="AF107" s="25">
        <f>((AF60+AF61)/AF57)*100</f>
        <v>23.319509492149244</v>
      </c>
      <c r="AH107" s="25">
        <f>((AH60+AH61)/AH57)*100</f>
        <v>26.50400457220275</v>
      </c>
      <c r="AJ107" s="25">
        <f>((AJ60+AJ61)/AJ57)*100</f>
        <v>23.22189917950302</v>
      </c>
      <c r="AL107" s="25">
        <f>((AL60+AL61)/AL57)*100</f>
        <v>52.800268751836434</v>
      </c>
      <c r="AN107" s="25">
        <f>((AN60+AN61)/AN57)*100</f>
        <v>60.74285156164765</v>
      </c>
      <c r="AP107" s="25">
        <f>((AP60+AP61)/AP57)*100</f>
        <v>53.180833497241075</v>
      </c>
      <c r="AR107" s="25">
        <f>((AR60+AR61)/AR57)*100</f>
        <v>49.24809509162657</v>
      </c>
      <c r="AT107" s="25">
        <f>((AT60+AT61)/AT57)*100</f>
        <v>42.55179289938534</v>
      </c>
      <c r="AV107" s="25">
        <f>((AV60+AV61)/AV57)*100</f>
        <v>43.44213973734833</v>
      </c>
    </row>
    <row r="108" spans="1:48" ht="12.75">
      <c r="A108" s="79"/>
      <c r="B108" s="79"/>
      <c r="C108" s="97"/>
      <c r="P108" s="24"/>
      <c r="R108" s="24"/>
      <c r="T108" s="24"/>
      <c r="U108" s="24"/>
      <c r="V108" s="24"/>
      <c r="W108" s="71"/>
      <c r="X108" s="24"/>
      <c r="Y108" s="71"/>
      <c r="Z108" s="24"/>
      <c r="AB108" s="81"/>
      <c r="AD108" s="81"/>
      <c r="AF108" s="81"/>
      <c r="AH108" s="81"/>
      <c r="AJ108" s="81"/>
      <c r="AL108" s="81"/>
      <c r="AN108" s="81"/>
      <c r="AP108" s="81"/>
      <c r="AR108" s="81"/>
      <c r="AT108" s="81"/>
      <c r="AV108" s="81"/>
    </row>
    <row r="109" ht="15">
      <c r="A109" s="3" t="s">
        <v>92</v>
      </c>
    </row>
    <row r="110" ht="12.75">
      <c r="A110" s="32" t="s">
        <v>131</v>
      </c>
    </row>
    <row r="111" spans="1:48" ht="12.75">
      <c r="A111" s="12"/>
      <c r="B111" s="33"/>
      <c r="C111" s="34"/>
      <c r="D111" s="15">
        <v>2008</v>
      </c>
      <c r="E111" s="34"/>
      <c r="F111" s="15">
        <v>2007</v>
      </c>
      <c r="G111" s="34"/>
      <c r="H111" s="15">
        <v>2006</v>
      </c>
      <c r="I111" s="34"/>
      <c r="J111" s="15">
        <v>2005</v>
      </c>
      <c r="K111" s="34"/>
      <c r="L111" s="15">
        <v>2004</v>
      </c>
      <c r="M111" s="34"/>
      <c r="N111" s="15">
        <v>2003</v>
      </c>
      <c r="O111" s="34"/>
      <c r="P111" s="15">
        <v>2002</v>
      </c>
      <c r="Q111" s="34"/>
      <c r="R111" s="15">
        <v>2001</v>
      </c>
      <c r="S111" s="34"/>
      <c r="T111" s="15">
        <v>2000</v>
      </c>
      <c r="U111" s="35"/>
      <c r="V111" s="15">
        <v>1999</v>
      </c>
      <c r="W111" s="17"/>
      <c r="X111" s="15">
        <v>1998</v>
      </c>
      <c r="Y111" s="17"/>
      <c r="Z111" s="18">
        <v>1997</v>
      </c>
      <c r="AB111" s="20">
        <v>1996</v>
      </c>
      <c r="AD111" s="20">
        <v>1995</v>
      </c>
      <c r="AF111" s="20">
        <v>1994</v>
      </c>
      <c r="AH111" s="20">
        <v>1993</v>
      </c>
      <c r="AJ111" s="20">
        <v>1992</v>
      </c>
      <c r="AL111" s="20">
        <v>1991</v>
      </c>
      <c r="AN111" s="20">
        <v>1990</v>
      </c>
      <c r="AP111" s="20">
        <v>1989</v>
      </c>
      <c r="AR111" s="20">
        <v>1988</v>
      </c>
      <c r="AT111" s="20">
        <v>1987</v>
      </c>
      <c r="AV111" s="20">
        <v>1986</v>
      </c>
    </row>
    <row r="112" spans="1:48" ht="12.75">
      <c r="A112" s="8" t="s">
        <v>102</v>
      </c>
      <c r="B112" s="8" t="s">
        <v>30</v>
      </c>
      <c r="D112" s="76">
        <f>D23/D76</f>
        <v>2.0928817247063427</v>
      </c>
      <c r="F112" s="76">
        <f>F23/F76</f>
        <v>2.126756148512278</v>
      </c>
      <c r="H112" s="76">
        <f>H23/H76</f>
        <v>1.5831412525380353</v>
      </c>
      <c r="J112" s="76">
        <f>J23/J76</f>
        <v>1.853869565594392</v>
      </c>
      <c r="L112" s="76">
        <f>L23/L76</f>
        <v>1.9359247459866986</v>
      </c>
      <c r="N112" s="76">
        <f>N23/N76</f>
        <v>1.8523550518463756</v>
      </c>
      <c r="P112" s="76">
        <f>P23/P76</f>
        <v>1.9614107624965775</v>
      </c>
      <c r="R112" s="76">
        <f>R23/R76</f>
        <v>2.126287600907567</v>
      </c>
      <c r="T112" s="76">
        <f>T23/T76</f>
        <v>2.334573024932412</v>
      </c>
      <c r="U112" s="82"/>
      <c r="V112" s="76">
        <f>V23/V76</f>
        <v>2.44424438297101</v>
      </c>
      <c r="W112" s="76"/>
      <c r="X112" s="76">
        <f>X23/X76</f>
        <v>2.155052410956859</v>
      </c>
      <c r="Y112" s="76"/>
      <c r="Z112" s="76">
        <f>Z23/Z76</f>
        <v>2.593208020695721</v>
      </c>
      <c r="AB112" s="74">
        <f>AB23/AB76</f>
        <v>2.990691321763813</v>
      </c>
      <c r="AD112" s="74">
        <f>AD23/AD76</f>
        <v>3.741387963980514</v>
      </c>
      <c r="AF112" s="74">
        <f>AF23/AF76</f>
        <v>3.803893527107813</v>
      </c>
      <c r="AH112" s="74">
        <f>AH23/AH76</f>
        <v>4.36183151639601</v>
      </c>
      <c r="AJ112" s="74">
        <f>AJ23/AJ76</f>
        <v>4.796090949820789</v>
      </c>
      <c r="AL112" s="74">
        <f>AL23/AL76</f>
        <v>4.754659904068657</v>
      </c>
      <c r="AN112" s="74">
        <f>AN23/AN76</f>
        <v>5.0292983147897345</v>
      </c>
      <c r="AP112" s="74">
        <f>AP23/AP76</f>
        <v>5.413511789219346</v>
      </c>
      <c r="AR112" s="74">
        <f>AR23/AR76</f>
        <v>7.893724027587412</v>
      </c>
      <c r="AT112" s="74">
        <f>AT23/AT76</f>
        <v>8.506967978268756</v>
      </c>
      <c r="AV112" s="74">
        <f>AV23/AV76</f>
        <v>9.472779155266759</v>
      </c>
    </row>
    <row r="113" spans="1:48" ht="12.75">
      <c r="A113" s="8" t="s">
        <v>101</v>
      </c>
      <c r="B113" s="8" t="s">
        <v>30</v>
      </c>
      <c r="D113" s="76">
        <f>D24/D76</f>
        <v>9.76440901514418</v>
      </c>
      <c r="F113" s="76">
        <f>F24/F76</f>
        <v>9.071588214429994</v>
      </c>
      <c r="H113" s="76">
        <f>H24/H76</f>
        <v>8.35990969376659</v>
      </c>
      <c r="J113" s="76">
        <f>J24/J76</f>
        <v>7.457270091058075</v>
      </c>
      <c r="L113" s="76">
        <f>L24/L76</f>
        <v>8.474913368714086</v>
      </c>
      <c r="N113" s="76">
        <f>N24/N76</f>
        <v>8.806864170599113</v>
      </c>
      <c r="P113" s="76">
        <f>P24/P76</f>
        <v>8.83037171751479</v>
      </c>
      <c r="R113" s="76">
        <f>R24/R76</f>
        <v>7.696757725605446</v>
      </c>
      <c r="T113" s="76">
        <f>T24/T76</f>
        <v>7.607233403424452</v>
      </c>
      <c r="U113" s="82"/>
      <c r="V113" s="76">
        <f>V24/V76</f>
        <v>8.319884958590306</v>
      </c>
      <c r="W113" s="76"/>
      <c r="X113" s="76">
        <f>X24/X76</f>
        <v>9.404603735647179</v>
      </c>
      <c r="Y113" s="76"/>
      <c r="Z113" s="76">
        <f>Z24/Z76</f>
        <v>8.78892499273221</v>
      </c>
      <c r="AB113" s="74">
        <f>AB24/AB76</f>
        <v>8.576376369245606</v>
      </c>
      <c r="AD113" s="74">
        <f>AD24/AD76</f>
        <v>9.150199288139484</v>
      </c>
      <c r="AF113" s="74">
        <f>AF24/AF76</f>
        <v>9.842760083831513</v>
      </c>
      <c r="AH113" s="74">
        <f>AH24/AH76</f>
        <v>10.490657501640827</v>
      </c>
      <c r="AJ113" s="74">
        <f>AJ24/AJ76</f>
        <v>11.941491188769415</v>
      </c>
      <c r="AL113" s="74">
        <f>AL24/AL76</f>
        <v>11.693110123757188</v>
      </c>
      <c r="AN113" s="74">
        <f>AN24/AN76</f>
        <v>12.915028029692616</v>
      </c>
      <c r="AP113" s="74">
        <f>AP24/AP76</f>
        <v>13.008637735456343</v>
      </c>
      <c r="AR113" s="74">
        <f>AR24/AR76</f>
        <v>11.253075734326451</v>
      </c>
      <c r="AT113" s="74">
        <f>AT24/AT76</f>
        <v>10.502021819726236</v>
      </c>
      <c r="AV113" s="74">
        <f>AV24/AV76</f>
        <v>11.447631668946649</v>
      </c>
    </row>
    <row r="114" spans="1:48" ht="12.75">
      <c r="A114" s="8" t="s">
        <v>100</v>
      </c>
      <c r="B114" s="8" t="s">
        <v>30</v>
      </c>
      <c r="D114" s="76">
        <f>(D25)/D76</f>
        <v>0.1490736235166973</v>
      </c>
      <c r="F114" s="76">
        <f>(F25)/F76</f>
        <v>0.15188409208144119</v>
      </c>
      <c r="H114" s="76">
        <f>(H25)/H76</f>
        <v>0.1609705767622275</v>
      </c>
      <c r="J114" s="76">
        <f>(J25)/J76</f>
        <v>0.21596210517449185</v>
      </c>
      <c r="L114" s="76">
        <f>(L25)/L76</f>
        <v>0.24910036398861382</v>
      </c>
      <c r="N114" s="76">
        <f>(N25)/N76</f>
        <v>0.2624144049980835</v>
      </c>
      <c r="P114" s="76">
        <f>(P25)/P76</f>
        <v>0.28564206225155003</v>
      </c>
      <c r="R114" s="76">
        <f>(R25)/R76</f>
        <v>0.3385446547212342</v>
      </c>
      <c r="T114" s="76">
        <f>(T25)/T76</f>
        <v>0.2518805647341544</v>
      </c>
      <c r="U114" s="82"/>
      <c r="V114" s="76">
        <f>(V25)/V76</f>
        <v>0.27223759058086333</v>
      </c>
      <c r="W114" s="76"/>
      <c r="X114" s="76">
        <f>(X25)/X76</f>
        <v>0.24252246349001685</v>
      </c>
      <c r="Y114" s="76"/>
      <c r="Z114" s="76">
        <f>(Z25)/Z76</f>
        <v>0.2308148756012026</v>
      </c>
      <c r="AB114" s="76">
        <f>(AB25)/AB76</f>
        <v>0.3502378199472851</v>
      </c>
      <c r="AD114" s="76">
        <f>(AD25)/AD76</f>
        <v>0.4027637902471829</v>
      </c>
      <c r="AF114" s="76">
        <f>(AF25)/AF76</f>
        <v>0.49315003779289496</v>
      </c>
      <c r="AH114" s="76">
        <f>(AH25)/AH76</f>
        <v>0.623135517289273</v>
      </c>
      <c r="AJ114" s="76">
        <f>(AJ25)/AJ76</f>
        <v>0.8166816009557945</v>
      </c>
      <c r="AL114" s="76">
        <f>(AL25)/AL76</f>
        <v>0.932289076403931</v>
      </c>
      <c r="AN114" s="76">
        <f>(AN25)/AN76</f>
        <v>1.1104258456052527</v>
      </c>
      <c r="AP114" s="76">
        <f>(AP25)/AP76</f>
        <v>1.0948567239951676</v>
      </c>
      <c r="AR114" s="76">
        <f>(AR25)/AR76</f>
        <v>1.0387326827829866</v>
      </c>
      <c r="AT114" s="76">
        <f>(AT25)/AT76</f>
        <v>1.4166275870001859</v>
      </c>
      <c r="AV114" s="76">
        <f>(AV25)/AV76</f>
        <v>1.6490573700410396</v>
      </c>
    </row>
    <row r="115" spans="1:48" ht="12.75">
      <c r="A115" s="8" t="s">
        <v>99</v>
      </c>
      <c r="B115" s="8" t="s">
        <v>30</v>
      </c>
      <c r="D115" s="76">
        <f>D29/D76</f>
        <v>1.4275006679341953</v>
      </c>
      <c r="F115" s="76">
        <f>F29/F76</f>
        <v>1.3889196816167366</v>
      </c>
      <c r="H115" s="76">
        <f>H29/H76</f>
        <v>1.4345445304236282</v>
      </c>
      <c r="J115" s="76">
        <f>J29/J76</f>
        <v>1.3801109147056747</v>
      </c>
      <c r="L115" s="76">
        <f>L29/L76</f>
        <v>1.4216911268108103</v>
      </c>
      <c r="N115" s="76">
        <f>N29/N76</f>
        <v>1.2316639367919435</v>
      </c>
      <c r="P115" s="76">
        <f>P29/P76</f>
        <v>1.274250188016178</v>
      </c>
      <c r="R115" s="76">
        <f>R29/R76</f>
        <v>1.4064127429461863</v>
      </c>
      <c r="T115" s="76">
        <f>T29/T76</f>
        <v>1.4971179333133073</v>
      </c>
      <c r="U115" s="82"/>
      <c r="V115" s="76">
        <f>V29/V76</f>
        <v>1.4400824980766818</v>
      </c>
      <c r="W115" s="76"/>
      <c r="X115" s="76">
        <f>X29/X76</f>
        <v>1.5623016300273267</v>
      </c>
      <c r="Y115" s="76"/>
      <c r="Z115" s="76">
        <f>Z29/Z76</f>
        <v>1.5616087758098525</v>
      </c>
      <c r="AB115" s="74">
        <f>AB29/AB76</f>
        <v>1.6674151054024582</v>
      </c>
      <c r="AD115" s="74">
        <f>AD29/AD76</f>
        <v>1.8577722374399266</v>
      </c>
      <c r="AF115" s="74">
        <f>AF29/AF76</f>
        <v>2.2501481653267366</v>
      </c>
      <c r="AH115" s="74">
        <f>AH29/AH76</f>
        <v>2.617095097128758</v>
      </c>
      <c r="AJ115" s="74">
        <f>AJ29/AJ76</f>
        <v>3.247793458781362</v>
      </c>
      <c r="AL115" s="74">
        <f>AL29/AL76</f>
        <v>3.2383980205426246</v>
      </c>
      <c r="AN115" s="74">
        <f>AN29/AN76</f>
        <v>3.3876926505631655</v>
      </c>
      <c r="AP115" s="74">
        <f>AP29/AP76</f>
        <v>3.3493283018184945</v>
      </c>
      <c r="AR115" s="74">
        <f>AR29/AR76</f>
        <v>3.6503683236224043</v>
      </c>
      <c r="AT115" s="74">
        <f>AT29/AT76</f>
        <v>5.038082766309493</v>
      </c>
      <c r="AV115" s="74">
        <f>AV29/AV76</f>
        <v>5.50531164500684</v>
      </c>
    </row>
    <row r="116" spans="1:48" ht="12.75">
      <c r="A116" s="8" t="s">
        <v>93</v>
      </c>
      <c r="B116" s="8" t="s">
        <v>30</v>
      </c>
      <c r="D116" s="76">
        <f>D30/D76</f>
        <v>0.9535614520764103</v>
      </c>
      <c r="F116" s="76">
        <f>F30/F76</f>
        <v>0.8382759067312003</v>
      </c>
      <c r="H116" s="76">
        <f>H30/H76</f>
        <v>0.7384376363695806</v>
      </c>
      <c r="J116" s="76">
        <f>J30/J76</f>
        <v>0.8271464795048106</v>
      </c>
      <c r="L116" s="76">
        <f>L30/L76</f>
        <v>0.757222125004945</v>
      </c>
      <c r="N116" s="76">
        <f>N30/N76</f>
        <v>0.8132515311729235</v>
      </c>
      <c r="P116" s="76">
        <f>P30/P76</f>
        <v>0.822317347048406</v>
      </c>
      <c r="R116" s="76">
        <f>R30/R76</f>
        <v>0.8309610878955336</v>
      </c>
      <c r="T116" s="76">
        <f>T30/T76</f>
        <v>0.7253829978972665</v>
      </c>
      <c r="U116" s="82"/>
      <c r="V116" s="76">
        <f>V30/V76</f>
        <v>0.6390921331584918</v>
      </c>
      <c r="W116" s="76"/>
      <c r="X116" s="76">
        <f>X30/X76</f>
        <v>0.6295953302098354</v>
      </c>
      <c r="Y116" s="76"/>
      <c r="Z116" s="76">
        <f>Z30/Z76</f>
        <v>0.5544872620488911</v>
      </c>
      <c r="AB116" s="74">
        <f>AB30/AB76</f>
        <v>0.5429939010690938</v>
      </c>
      <c r="AD116" s="74">
        <f>AD30/AD76</f>
        <v>0.5089080978234126</v>
      </c>
      <c r="AF116" s="74">
        <f>AF30/AF76</f>
        <v>0.6870361781076066</v>
      </c>
      <c r="AH116" s="74">
        <f>AH30/AH76</f>
        <v>0.830519644982339</v>
      </c>
      <c r="AJ116" s="74">
        <f>AJ30/AJ76</f>
        <v>1.149178614097969</v>
      </c>
      <c r="AL116" s="74">
        <f>AL30/AL76</f>
        <v>1.2172799723796646</v>
      </c>
      <c r="AN116" s="74">
        <f>AN30/AN76</f>
        <v>1.2373394935797433</v>
      </c>
      <c r="AP116" s="74">
        <f>AP30/AP76</f>
        <v>1.1021868085626247</v>
      </c>
      <c r="AR116" s="74">
        <f>AR30/AR76</f>
        <v>1.158709529452238</v>
      </c>
      <c r="AT116" s="74">
        <f>AT30/AT76</f>
        <v>1.608483679446455</v>
      </c>
      <c r="AV116" s="74">
        <f>AV30/AV76</f>
        <v>1.493405865253078</v>
      </c>
    </row>
    <row r="117" spans="1:48" ht="12.75">
      <c r="A117" s="8" t="s">
        <v>94</v>
      </c>
      <c r="B117" s="8" t="s">
        <v>30</v>
      </c>
      <c r="D117" s="76">
        <f>(D32+D31-D20)/D76</f>
        <v>2.8506754609873743</v>
      </c>
      <c r="F117" s="76">
        <f>(F32+F31-F20)/F76</f>
        <v>1.9063718760751338</v>
      </c>
      <c r="H117" s="76">
        <f>(H32+H31-H20)/H76</f>
        <v>2.230916076649832</v>
      </c>
      <c r="J117" s="76">
        <f>(J32+J31-J20)/J76</f>
        <v>1.5214973113651031</v>
      </c>
      <c r="L117" s="76">
        <f>(L32+L31-L20)/L76</f>
        <v>1.6844903357512517</v>
      </c>
      <c r="N117" s="76">
        <f>(N32+N31-N20)/N76</f>
        <v>1.9359178979934282</v>
      </c>
      <c r="P117" s="76">
        <f>(P32+P31-P20)/P76</f>
        <v>2.389321720807239</v>
      </c>
      <c r="R117" s="76">
        <f>(R32+R31-R20)/R76</f>
        <v>2.033435520943988</v>
      </c>
      <c r="T117" s="76">
        <f>(T32+T31-T20)/T76</f>
        <v>2.1922941423851006</v>
      </c>
      <c r="U117" s="82"/>
      <c r="V117" s="76">
        <f>(V32+V31-V20)/V76</f>
        <v>2.0800991577411967</v>
      </c>
      <c r="W117" s="76"/>
      <c r="X117" s="76">
        <f>(X32+X31-X20)/X76</f>
        <v>1.625359254006702</v>
      </c>
      <c r="Y117" s="76"/>
      <c r="Z117" s="76">
        <f>(Z32+Z31-Z20)/Z76</f>
        <v>1.746399224278465</v>
      </c>
      <c r="AB117" s="76">
        <f>(AB32+AB31-AB20)/AB76</f>
        <v>1.9104257196245293</v>
      </c>
      <c r="AD117" s="76">
        <f>(AD32+AD31-AD20)/AD76</f>
        <v>2.068756868469828</v>
      </c>
      <c r="AF117" s="76">
        <f>(AF32+AF31-AF20)/AF76</f>
        <v>2.0983280938638083</v>
      </c>
      <c r="AH117" s="76">
        <f>(AH32+AH31-AH20)/AH76</f>
        <v>2.6797024997753227</v>
      </c>
      <c r="AJ117" s="76">
        <f>(AJ32+AJ31-AJ20)/AJ76</f>
        <v>3.4528823178016728</v>
      </c>
      <c r="AL117" s="76">
        <f>(AL32+AL31-AL20)/AL76</f>
        <v>5.811158286717167</v>
      </c>
      <c r="AN117" s="76">
        <f>(AN32+AN31-AN20)/AN76</f>
        <v>2.563919699645129</v>
      </c>
      <c r="AP117" s="76">
        <f>(AP32+AP31-AP20)/AP76</f>
        <v>2.3870148909310567</v>
      </c>
      <c r="AR117" s="76">
        <f>(AR32+AR31-AR20)/AR76</f>
        <v>3.1530304105893725</v>
      </c>
      <c r="AT117" s="76">
        <f>(AT32+AT31-AT20)/AT76</f>
        <v>4.135599069166585</v>
      </c>
      <c r="AV117" s="76">
        <f>(AV32+AV31-AV20)/AV76</f>
        <v>3.8843194254445965</v>
      </c>
    </row>
    <row r="118" spans="1:48" ht="12.75">
      <c r="A118" s="8" t="s">
        <v>95</v>
      </c>
      <c r="B118" s="8" t="s">
        <v>30</v>
      </c>
      <c r="D118" s="76">
        <f>(D38-D37)/D76</f>
        <v>0.9329424753891931</v>
      </c>
      <c r="F118" s="76">
        <f>(F38-F37)/F76</f>
        <v>0.4298195533272718</v>
      </c>
      <c r="H118" s="76">
        <f>(H38-H37)/H76</f>
        <v>0.2298552748794465</v>
      </c>
      <c r="J118" s="76">
        <f>(J38-J37)/J76</f>
        <v>0.5484728479462694</v>
      </c>
      <c r="L118" s="76">
        <f>(L38-L37)/L76</f>
        <v>0.6270650998963953</v>
      </c>
      <c r="N118" s="76">
        <f>(N38-N37)/N76</f>
        <v>1.1214850397098897</v>
      </c>
      <c r="P118" s="76">
        <f>(P38-P37)/P76</f>
        <v>0.802962944350677</v>
      </c>
      <c r="R118" s="76">
        <f>(R38-R37)/R76</f>
        <v>0.480771579691531</v>
      </c>
      <c r="T118" s="76">
        <f>(T38-T37)/T76</f>
        <v>0.4892203063983178</v>
      </c>
      <c r="U118" s="82"/>
      <c r="V118" s="76">
        <f>(V38-V37)/V76</f>
        <v>0.8409444599037401</v>
      </c>
      <c r="W118" s="76"/>
      <c r="X118" s="76">
        <f>(X38-X37)/X76</f>
        <v>0.7466227976598205</v>
      </c>
      <c r="Y118" s="76"/>
      <c r="Z118" s="76">
        <f>(Z38-Z37)/Z76</f>
        <v>0.7181312029203635</v>
      </c>
      <c r="AB118" s="74">
        <f>(AB38-AB37)/AB76</f>
        <v>0.8734663627247371</v>
      </c>
      <c r="AD118" s="74">
        <f>(AD38-AD37)/AD76</f>
        <v>0.9647563435957157</v>
      </c>
      <c r="AF118" s="74">
        <f>(AF38-AF37)/AF76</f>
        <v>1.1893638768638768</v>
      </c>
      <c r="AH118" s="74">
        <f>(AH38-AH37)/AH76</f>
        <v>1.8808773587731793</v>
      </c>
      <c r="AJ118" s="74">
        <f>(AJ38-AJ37)/AJ76</f>
        <v>2.7887731481481484</v>
      </c>
      <c r="AL118" s="74">
        <f>(AL38-AL37)/AL76</f>
        <v>3.268102211681922</v>
      </c>
      <c r="AN118" s="74">
        <f>(AN38-AN37)/AN76</f>
        <v>3.308780922665478</v>
      </c>
      <c r="AP118" s="74">
        <f>(AP38-AP37)/AP76</f>
        <v>3.1336247268186077</v>
      </c>
      <c r="AR118" s="74">
        <f>(AR38-AR37)/AR76</f>
        <v>2.6263849678092255</v>
      </c>
      <c r="AT118" s="74">
        <f>(AT38-AT37)/AT76</f>
        <v>3.240795632515462</v>
      </c>
      <c r="AV118" s="74">
        <f>(AV38-AV37)/AV76</f>
        <v>3.4895263337893296</v>
      </c>
    </row>
    <row r="119" spans="1:48" ht="12.75">
      <c r="A119" s="83" t="s">
        <v>96</v>
      </c>
      <c r="B119" s="83" t="s">
        <v>30</v>
      </c>
      <c r="C119" s="69"/>
      <c r="D119" s="84">
        <f>SUM(D112:D118)</f>
        <v>18.171044419754395</v>
      </c>
      <c r="F119" s="84">
        <f>SUM(F112:F118)</f>
        <v>15.913615472774056</v>
      </c>
      <c r="H119" s="84">
        <f>SUM(H112:H118)</f>
        <v>14.737775041389341</v>
      </c>
      <c r="J119" s="84">
        <f>SUM(J112:J118)</f>
        <v>13.804329315348816</v>
      </c>
      <c r="L119" s="84">
        <f>SUM(L112:L118)</f>
        <v>15.1504071661528</v>
      </c>
      <c r="N119" s="84">
        <f>SUM(N112:N118)</f>
        <v>16.023952033111755</v>
      </c>
      <c r="P119" s="84">
        <f>SUM(P112:P118)</f>
        <v>16.366276742485418</v>
      </c>
      <c r="R119" s="84">
        <f>SUM(R112:R118)</f>
        <v>14.913170912711484</v>
      </c>
      <c r="T119" s="84">
        <f>SUM(T112:T118)</f>
        <v>15.097702373085012</v>
      </c>
      <c r="U119" s="85"/>
      <c r="V119" s="84">
        <f>SUM(V112:V118)</f>
        <v>16.03658518102229</v>
      </c>
      <c r="W119" s="82"/>
      <c r="X119" s="84">
        <f>SUM(X112:X118)</f>
        <v>16.366057621997737</v>
      </c>
      <c r="Y119" s="82"/>
      <c r="Z119" s="84">
        <f>SUM(Z112:Z118)</f>
        <v>16.193574354086707</v>
      </c>
      <c r="AB119" s="86">
        <f>SUM(AB112:AB118)</f>
        <v>16.911606599777524</v>
      </c>
      <c r="AD119" s="86">
        <f>SUM(AD112:AD118)</f>
        <v>18.694544589696065</v>
      </c>
      <c r="AF119" s="86">
        <f>SUM(AF112:AF118)</f>
        <v>20.364679962894247</v>
      </c>
      <c r="AH119" s="86">
        <f>SUM(AH112:AH118)</f>
        <v>23.483819135985712</v>
      </c>
      <c r="AJ119" s="86">
        <f>SUM(AJ112:AJ118)</f>
        <v>28.192891278375157</v>
      </c>
      <c r="AL119" s="86">
        <f>SUM(AL112:AL118)</f>
        <v>30.914997595551153</v>
      </c>
      <c r="AN119" s="86">
        <f>SUM(AN112:AN118)</f>
        <v>29.552484956541115</v>
      </c>
      <c r="AP119" s="86">
        <f>SUM(AP112:AP118)</f>
        <v>29.48916097680164</v>
      </c>
      <c r="AR119" s="86">
        <f>SUM(AR112:AR118)</f>
        <v>30.77402567617009</v>
      </c>
      <c r="AT119" s="86">
        <f>SUM(AT112:AT118)</f>
        <v>34.448578532433174</v>
      </c>
      <c r="AV119" s="86">
        <f>SUM(AV112:AV118)</f>
        <v>36.942031463748286</v>
      </c>
    </row>
    <row r="120" spans="1:48" ht="12.75">
      <c r="A120" s="8" t="s">
        <v>97</v>
      </c>
      <c r="B120" s="8" t="s">
        <v>30</v>
      </c>
      <c r="D120" s="82">
        <f>D26/D76</f>
        <v>2.3330799156949307</v>
      </c>
      <c r="F120" s="82">
        <f>F26/F76</f>
        <v>2.2504068940113373</v>
      </c>
      <c r="H120" s="82">
        <f>H26/H76</f>
        <v>2.088188691130223</v>
      </c>
      <c r="J120" s="82">
        <f>J26/J76</f>
        <v>2.3894379570090933</v>
      </c>
      <c r="L120" s="82">
        <f>L26/L76</f>
        <v>2.426099405636139</v>
      </c>
      <c r="N120" s="82">
        <f>N26/N76</f>
        <v>2.4321572262166304</v>
      </c>
      <c r="P120" s="82">
        <f>P26/P76</f>
        <v>2.4570448015692854</v>
      </c>
      <c r="R120" s="82">
        <f>R26/R76</f>
        <v>2.430873458857843</v>
      </c>
      <c r="T120" s="82">
        <f>T26/T76</f>
        <v>2.326944547912286</v>
      </c>
      <c r="U120" s="82"/>
      <c r="V120" s="82">
        <f>V26/V76</f>
        <v>2.4739074370124636</v>
      </c>
      <c r="W120" s="82"/>
      <c r="X120" s="82">
        <f>X26/X76</f>
        <v>2.122124234015302</v>
      </c>
      <c r="Y120" s="82"/>
      <c r="Z120" s="82">
        <f>Z26/Z76</f>
        <v>2.3342989987009974</v>
      </c>
      <c r="AB120" s="87">
        <f>AB26/AB76</f>
        <v>2.1463236543171993</v>
      </c>
      <c r="AD120" s="87">
        <f>AD26/AD76</f>
        <v>2.2379582397034463</v>
      </c>
      <c r="AF120" s="87">
        <f>AF26/AF76</f>
        <v>2.3723287294715867</v>
      </c>
      <c r="AH120" s="87">
        <f>AH26/AH76</f>
        <v>2.418531943691737</v>
      </c>
      <c r="AJ120" s="87">
        <f>AJ26/AJ76</f>
        <v>2.3830421146953404</v>
      </c>
      <c r="AL120" s="87">
        <f>AL26/AL76</f>
        <v>2.3718346561227133</v>
      </c>
      <c r="AN120" s="87">
        <f>AN26/AN76</f>
        <v>1.9574282971318853</v>
      </c>
      <c r="AP120" s="87">
        <f>AP26/AP76</f>
        <v>1.342790047374065</v>
      </c>
      <c r="AR120" s="87">
        <f>AR26/AR76</f>
        <v>0</v>
      </c>
      <c r="AT120" s="87">
        <f>AT26/AT76</f>
        <v>0</v>
      </c>
      <c r="AV120" s="87">
        <f>AV26/AV76</f>
        <v>0</v>
      </c>
    </row>
    <row r="121" spans="1:48" ht="12.75">
      <c r="A121" s="88" t="s">
        <v>98</v>
      </c>
      <c r="B121" s="88" t="s">
        <v>30</v>
      </c>
      <c r="C121" s="69"/>
      <c r="D121" s="89">
        <f>D119+D120</f>
        <v>20.504124335449326</v>
      </c>
      <c r="F121" s="89">
        <f>F119+F120</f>
        <v>18.164022366785392</v>
      </c>
      <c r="H121" s="89">
        <f>H119+H120</f>
        <v>16.825963732519565</v>
      </c>
      <c r="J121" s="89">
        <f>J119+J120</f>
        <v>16.19376727235791</v>
      </c>
      <c r="L121" s="89">
        <f>L119+L120</f>
        <v>17.57650657178894</v>
      </c>
      <c r="N121" s="89">
        <f>N119+N120</f>
        <v>18.456109259328386</v>
      </c>
      <c r="P121" s="89">
        <f>P119+P120</f>
        <v>18.823321544054703</v>
      </c>
      <c r="R121" s="89">
        <f>R119+R120</f>
        <v>17.34404437156933</v>
      </c>
      <c r="T121" s="89">
        <f>T119+T120</f>
        <v>17.424646920997297</v>
      </c>
      <c r="U121" s="85"/>
      <c r="V121" s="89">
        <f>V119+V120</f>
        <v>18.510492618034753</v>
      </c>
      <c r="W121" s="89"/>
      <c r="X121" s="89">
        <f>X119+X120</f>
        <v>18.48818185601304</v>
      </c>
      <c r="Y121" s="89"/>
      <c r="Z121" s="89">
        <f>Z119+Z120</f>
        <v>18.527873352787704</v>
      </c>
      <c r="AB121" s="90">
        <f>AB119+AB120</f>
        <v>19.057930254094725</v>
      </c>
      <c r="AD121" s="90">
        <f>AD119+AD120</f>
        <v>20.93250282939951</v>
      </c>
      <c r="AF121" s="90">
        <f>AF119+AF120</f>
        <v>22.737008692365833</v>
      </c>
      <c r="AH121" s="90">
        <f>AH119+AH120</f>
        <v>25.902351079677448</v>
      </c>
      <c r="AJ121" s="90">
        <f>AJ119+AJ120</f>
        <v>30.575933393070496</v>
      </c>
      <c r="AL121" s="90">
        <f>AL119+AL120</f>
        <v>33.286832251673864</v>
      </c>
      <c r="AN121" s="90">
        <f>AN119+AN120</f>
        <v>31.509913253672998</v>
      </c>
      <c r="AP121" s="90">
        <f>AP119+AP120</f>
        <v>30.831951024175705</v>
      </c>
      <c r="AR121" s="90">
        <f>AR119+AR120</f>
        <v>30.77402567617009</v>
      </c>
      <c r="AT121" s="90">
        <f>AT119+AT120</f>
        <v>34.448578532433174</v>
      </c>
      <c r="AV121" s="90">
        <f>AV119+AV120</f>
        <v>36.942031463748286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ignoredErrors>
    <ignoredError sqref="D21:AD21 D50:AJ50 D65:AO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2006-02-06T09:23:00Z</cp:lastPrinted>
  <dcterms:created xsi:type="dcterms:W3CDTF">2006-02-02T13:26:50Z</dcterms:created>
  <dcterms:modified xsi:type="dcterms:W3CDTF">2009-11-05T08:03:16Z</dcterms:modified>
  <cp:category/>
  <cp:version/>
  <cp:contentType/>
  <cp:contentStatus/>
</cp:coreProperties>
</file>