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190" activeTab="0"/>
  </bookViews>
  <sheets>
    <sheet name="Forklaring" sheetId="1" r:id="rId1"/>
    <sheet name="Hele landet" sheetId="2" r:id="rId2"/>
  </sheets>
  <definedNames/>
  <calcPr fullCalcOnLoad="1"/>
</workbook>
</file>

<file path=xl/sharedStrings.xml><?xml version="1.0" encoding="utf-8"?>
<sst xmlns="http://schemas.openxmlformats.org/spreadsheetml/2006/main" count="206" uniqueCount="124">
  <si>
    <t>LØNNSOMHETSUNDERSØKELSE FOR SETTEFISKPRODUKSJON</t>
  </si>
  <si>
    <t>HISTORISKE TABELLER</t>
  </si>
  <si>
    <r>
      <t xml:space="preserve">Vær oppmerksom på at presenterte resultater </t>
    </r>
    <r>
      <rPr>
        <b/>
        <sz val="11"/>
        <rFont val="Arial"/>
        <family val="2"/>
      </rPr>
      <t>ikke er justert for eventuelle endringer</t>
    </r>
  </si>
  <si>
    <r>
      <t xml:space="preserve">i kroneverdi </t>
    </r>
    <r>
      <rPr>
        <sz val="11"/>
        <rFont val="Arial"/>
        <family val="2"/>
      </rPr>
      <t>i perioden.</t>
    </r>
  </si>
  <si>
    <t>BLANKE FELT</t>
  </si>
  <si>
    <t>Blanke felt i tabellene skyldes at opplysningene ikke er spesifisert i det aktuelle undersøkelses-</t>
  </si>
  <si>
    <t>året.</t>
  </si>
  <si>
    <t>NY GJENNOMSNITTSBEREGNING</t>
  </si>
  <si>
    <t>Det er foretatt en del definisjonsendringer i årenes løp. For å få så sammenlignbare tall som mulig</t>
  </si>
  <si>
    <t>for perioden, har vi valgt å foreta en ny gjennomsnittsberegning for alle undersøkelsesårene slik</t>
  </si>
  <si>
    <t>at de nyeste definisjonene er gjeldende.</t>
  </si>
  <si>
    <t>USIKKERHET</t>
  </si>
  <si>
    <t>Utvalget i lønnsomhetsundersøkelsen består av selskaper med forskjellige produksjonsformer.</t>
  </si>
  <si>
    <t>Med det menes at utvalget består av selskaper som kun selger smolt, og selskaper som selger</t>
  </si>
  <si>
    <t>yngel i tillegg til smolten.</t>
  </si>
  <si>
    <t>Yngelen blir solgt til andre selskaper med settefiskproduksjon. Kostnadene i forbindelse med</t>
  </si>
  <si>
    <t>yngelproduksjon er, som følge av kortere produksjonstid, lavere enn kostnadene ved</t>
  </si>
  <si>
    <t>smoltproduksjon.</t>
  </si>
  <si>
    <t>Det har ved gjennomføring av undersøkelsen vært umulig å skille ut kostnader knyttet direkte</t>
  </si>
  <si>
    <t>til produksjon av yngel fra de samlede kostnader.</t>
  </si>
  <si>
    <t xml:space="preserve">Endringer fra år til år kan derfor skyldes utvalgets sammensetning i det enkelte </t>
  </si>
  <si>
    <t>undersøkelsesår, dvs. forholdet mellom de rene smoltprodusenter og selskaper som</t>
  </si>
  <si>
    <t>produserer både smolt og yngel.</t>
  </si>
  <si>
    <t>FORKLARING</t>
  </si>
  <si>
    <t>GJENNOMSNITTSRESULTATER FOR HELE LANDET</t>
  </si>
  <si>
    <t>UTVALGET</t>
  </si>
  <si>
    <t>Antall selskaper i undersøkelsen</t>
  </si>
  <si>
    <t>stk</t>
  </si>
  <si>
    <t>Representativitet</t>
  </si>
  <si>
    <t>%</t>
  </si>
  <si>
    <t>RESULTATREGNSKAP</t>
  </si>
  <si>
    <t>GJENNOMSNITTSTALL FOR HELE LANDET</t>
  </si>
  <si>
    <t xml:space="preserve">   Salgsinntekt av smolt</t>
  </si>
  <si>
    <t>kr</t>
  </si>
  <si>
    <r>
      <t xml:space="preserve">   Salgsinntekt av yngel </t>
    </r>
    <r>
      <rPr>
        <vertAlign val="superscript"/>
        <sz val="10"/>
        <color indexed="8"/>
        <rFont val="Arial"/>
        <family val="2"/>
      </rPr>
      <t>1)</t>
    </r>
  </si>
  <si>
    <r>
      <t xml:space="preserve">   Salgsinntekt av rogn </t>
    </r>
    <r>
      <rPr>
        <vertAlign val="superscript"/>
        <sz val="10"/>
        <color indexed="8"/>
        <rFont val="Arial"/>
        <family val="2"/>
      </rPr>
      <t xml:space="preserve"> 1)</t>
    </r>
  </si>
  <si>
    <t xml:space="preserve">   Forsikringsutbetalinger</t>
  </si>
  <si>
    <t xml:space="preserve">   Annen driftsinntekt</t>
  </si>
  <si>
    <t>SUM DRIFTSINNTEKT</t>
  </si>
  <si>
    <t xml:space="preserve">   Rogn/yngelkostnad</t>
  </si>
  <si>
    <t xml:space="preserve">   Fôrkostnad</t>
  </si>
  <si>
    <t xml:space="preserve">   Forsikringskostnad</t>
  </si>
  <si>
    <r>
      <t xml:space="preserve">   Vaksinasjonskostnad </t>
    </r>
    <r>
      <rPr>
        <vertAlign val="superscript"/>
        <sz val="10"/>
        <color indexed="8"/>
        <rFont val="Arial"/>
        <family val="2"/>
      </rPr>
      <t>2)</t>
    </r>
  </si>
  <si>
    <t xml:space="preserve">   Lønnskostnad inkl. kalk. eierlønn</t>
  </si>
  <si>
    <t xml:space="preserve">   Elektrisitetskostnad</t>
  </si>
  <si>
    <t xml:space="preserve">   Annen driftskostnad</t>
  </si>
  <si>
    <t>SUM DRIFTSKOSTNAD</t>
  </si>
  <si>
    <t>DRIFTSRESULTAT</t>
  </si>
  <si>
    <t xml:space="preserve">   Finansinntekter</t>
  </si>
  <si>
    <t xml:space="preserve">   Finanskostnader</t>
  </si>
  <si>
    <t>ORD.RESULTAT FØR SKATTEKOSTNAD</t>
  </si>
  <si>
    <t>1) Før 1994 var salgsinntekter av rogn og yngel ikke spesifisert, men inngikk i posten salgsinntekt av smolt.</t>
  </si>
  <si>
    <t>2) Før 1997 var vaksinasjonskostnad ikke spesifisert, men inngikk i posten annen driftskostnad.</t>
  </si>
  <si>
    <t>BALANSEREGNSKAP</t>
  </si>
  <si>
    <t>Eiendeler:</t>
  </si>
  <si>
    <t xml:space="preserve">   Finansielle anleggsmidler</t>
  </si>
  <si>
    <t>SUM ANLEGGSMIDLER</t>
  </si>
  <si>
    <t xml:space="preserve">   Fordringer og investeringer</t>
  </si>
  <si>
    <t xml:space="preserve">   Kontanter og bankinnskudd</t>
  </si>
  <si>
    <t xml:space="preserve">SUM OMLØPSMIDLER </t>
  </si>
  <si>
    <t>SUM EIENDELER</t>
  </si>
  <si>
    <r>
      <t xml:space="preserve">Sum avsetning for forpliktelse </t>
    </r>
    <r>
      <rPr>
        <vertAlign val="superscript"/>
        <sz val="10"/>
        <color indexed="8"/>
        <rFont val="Arial"/>
        <family val="2"/>
      </rPr>
      <t>4)</t>
    </r>
  </si>
  <si>
    <t>Sum langsiktig gjeld</t>
  </si>
  <si>
    <t xml:space="preserve">   Gjeld til kredittinstitusjoner</t>
  </si>
  <si>
    <t xml:space="preserve">   Leverandørgjeld</t>
  </si>
  <si>
    <t xml:space="preserve">  Annen kortsiktig gjeld</t>
  </si>
  <si>
    <t>Sum kortsiktig gjeld</t>
  </si>
  <si>
    <t>SUM GJELD:</t>
  </si>
  <si>
    <t>SUM GJELD OG EGENKAPITAL:</t>
  </si>
  <si>
    <t>3) Før 1999 var beholdning av vaksine ikke spesifisert.</t>
  </si>
  <si>
    <t>4) Før 1992 er betingende skattfrie avsetninger ført på denne posten.</t>
  </si>
  <si>
    <t>Salg av smolt</t>
  </si>
  <si>
    <r>
      <t xml:space="preserve">Salg av yngel </t>
    </r>
    <r>
      <rPr>
        <vertAlign val="superscript"/>
        <sz val="10"/>
        <color indexed="8"/>
        <rFont val="Arial"/>
        <family val="2"/>
      </rPr>
      <t>5)</t>
    </r>
  </si>
  <si>
    <r>
      <t xml:space="preserve">Salg av rogn </t>
    </r>
    <r>
      <rPr>
        <vertAlign val="superscript"/>
        <sz val="10"/>
        <color indexed="8"/>
        <rFont val="Arial"/>
        <family val="2"/>
      </rPr>
      <t>5)</t>
    </r>
  </si>
  <si>
    <t>Utnyttelsesgrad</t>
  </si>
  <si>
    <t>Antall årsverk</t>
  </si>
  <si>
    <t>Produksjonsverdi</t>
  </si>
  <si>
    <t>Kalk. rente på egenkapitalen</t>
  </si>
  <si>
    <t>Kalk. avskrivninger (Blandet prinsipp)</t>
  </si>
  <si>
    <t>Lønnsevne</t>
  </si>
  <si>
    <t xml:space="preserve">5) Før 1994 var salg av rogn og yngel ikke spesifisert. </t>
  </si>
  <si>
    <t>Totalrentabilitet</t>
  </si>
  <si>
    <t>Driftsmargin</t>
  </si>
  <si>
    <t>Likviditetsgrad 1</t>
  </si>
  <si>
    <t>Likviditetsgrad 2</t>
  </si>
  <si>
    <t>Rentedekningsgrad</t>
  </si>
  <si>
    <t>Egenkapitalandel</t>
  </si>
  <si>
    <t>Andel av kortsiktig gjeld</t>
  </si>
  <si>
    <t>Andel av langsiktig gjeld</t>
  </si>
  <si>
    <t>Kilde: Fiskeridirektoratet</t>
  </si>
  <si>
    <t>tidligere undersøkelser (rapporter).</t>
  </si>
  <si>
    <t xml:space="preserve">Dette medfører at vedlagte resultater ikke her helt identisk med resultater offentliggjort i </t>
  </si>
  <si>
    <t xml:space="preserve">   Beholdningsendring rogn og yngel (+/-) (beregnet)</t>
  </si>
  <si>
    <t xml:space="preserve">   Historiske avskrivninger (beregnet)</t>
  </si>
  <si>
    <t xml:space="preserve">   Varige driftsmidler (beregnet)</t>
  </si>
  <si>
    <t xml:space="preserve">   Beholdningsverdi fôrlager per 31.12.</t>
  </si>
  <si>
    <t xml:space="preserve">   Beholdningsverdi rogn/yngel per 31.12. (beregnet)</t>
  </si>
  <si>
    <r>
      <t xml:space="preserve">   Beholdningsverdi vaksine per 31.12. </t>
    </r>
    <r>
      <rPr>
        <vertAlign val="superscript"/>
        <sz val="10"/>
        <color indexed="8"/>
        <rFont val="Arial"/>
        <family val="2"/>
      </rPr>
      <t>3)</t>
    </r>
  </si>
  <si>
    <t>SUM EGENKAPITAL (beregnet)</t>
  </si>
  <si>
    <t>SALG OG ANDRE BEREGNEDE LØNNSOMHETSMÅL</t>
  </si>
  <si>
    <t>Salg av fisk per årsverk</t>
  </si>
  <si>
    <t>Produksjonsverdi per årsverk</t>
  </si>
  <si>
    <t>Lønnsevne per årsverk</t>
  </si>
  <si>
    <t>BEREGNEDE NØKKELTALL</t>
  </si>
  <si>
    <t>Overskuddsgrad</t>
  </si>
  <si>
    <t>BEREGNEDE KOSTNADER PER STK SOLGT FISK</t>
  </si>
  <si>
    <t>PRODUKSJONSKOSTNAD PER STK</t>
  </si>
  <si>
    <t>Salgspris per stk solgt smolt</t>
  </si>
  <si>
    <t>Salgspris per stk solgt yngel</t>
  </si>
  <si>
    <t>Rogn og yngelkostnad per stk</t>
  </si>
  <si>
    <t>Fôrkostnad per stk</t>
  </si>
  <si>
    <t>Forsikringskostnad per stk</t>
  </si>
  <si>
    <r>
      <t xml:space="preserve">Vaksinasjonskostnad per stk </t>
    </r>
    <r>
      <rPr>
        <vertAlign val="superscript"/>
        <sz val="10"/>
        <color indexed="8"/>
        <rFont val="Arial"/>
        <family val="2"/>
      </rPr>
      <t xml:space="preserve">2) </t>
    </r>
  </si>
  <si>
    <t>Lønnskostnad per stk</t>
  </si>
  <si>
    <t>Historiske avskrivninger per stk</t>
  </si>
  <si>
    <t>Elektrisitetskostnad per stk</t>
  </si>
  <si>
    <t>Annen driftskostnad per stk</t>
  </si>
  <si>
    <t>Netto rentekostnad per stk</t>
  </si>
  <si>
    <t>Tillatelse</t>
  </si>
  <si>
    <t>Antall tillatelser i undersøkelsen</t>
  </si>
  <si>
    <t>Totalt antall tillatelser i drift</t>
  </si>
  <si>
    <t>Oppdatert: 3. desember 2009</t>
  </si>
  <si>
    <t xml:space="preserve">   Netto finanskostnad</t>
  </si>
  <si>
    <t>Salgspris per stk solgt yngel og smolt</t>
  </si>
</sst>
</file>

<file path=xl/styles.xml><?xml version="1.0" encoding="utf-8"?>
<styleSheet xmlns="http://schemas.openxmlformats.org/spreadsheetml/2006/main">
  <numFmts count="1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  <numFmt numFmtId="173" formatCode="#,##0.0"/>
  </numFmts>
  <fonts count="49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vertAlign val="superscript"/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9C65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0" borderId="2" applyNumberFormat="0" applyFill="0" applyAlignment="0" applyProtection="0"/>
    <xf numFmtId="0" fontId="40" fillId="24" borderId="3" applyNumberFormat="0" applyAlignment="0" applyProtection="0"/>
    <xf numFmtId="0" fontId="0" fillId="25" borderId="4" applyNumberFormat="0" applyFont="0" applyAlignment="0" applyProtection="0"/>
    <xf numFmtId="0" fontId="41" fillId="26" borderId="0" applyNumberFormat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20" borderId="9" applyNumberFormat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9" fontId="8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49" fontId="9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49" fontId="12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49" fontId="14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49" fontId="13" fillId="0" borderId="0" xfId="0" applyNumberFormat="1" applyFont="1" applyBorder="1" applyAlignment="1">
      <alignment/>
    </xf>
    <xf numFmtId="0" fontId="16" fillId="0" borderId="0" xfId="0" applyFont="1" applyAlignment="1">
      <alignment/>
    </xf>
    <xf numFmtId="0" fontId="11" fillId="33" borderId="10" xfId="0" applyFont="1" applyFill="1" applyBorder="1" applyAlignment="1">
      <alignment/>
    </xf>
    <xf numFmtId="1" fontId="10" fillId="33" borderId="10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72" fontId="0" fillId="0" borderId="12" xfId="0" applyNumberFormat="1" applyBorder="1" applyAlignment="1">
      <alignment/>
    </xf>
    <xf numFmtId="49" fontId="9" fillId="33" borderId="13" xfId="0" applyNumberFormat="1" applyFont="1" applyFill="1" applyBorder="1" applyAlignment="1">
      <alignment/>
    </xf>
    <xf numFmtId="0" fontId="9" fillId="33" borderId="14" xfId="0" applyFont="1" applyFill="1" applyBorder="1" applyAlignment="1">
      <alignment/>
    </xf>
    <xf numFmtId="49" fontId="9" fillId="0" borderId="15" xfId="0" applyNumberFormat="1" applyFont="1" applyBorder="1" applyAlignment="1">
      <alignment/>
    </xf>
    <xf numFmtId="0" fontId="9" fillId="0" borderId="16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9" fillId="0" borderId="18" xfId="0" applyFont="1" applyFill="1" applyBorder="1" applyAlignment="1">
      <alignment/>
    </xf>
    <xf numFmtId="0" fontId="11" fillId="33" borderId="14" xfId="0" applyFont="1" applyFill="1" applyBorder="1" applyAlignment="1">
      <alignment/>
    </xf>
    <xf numFmtId="49" fontId="11" fillId="0" borderId="15" xfId="0" applyNumberFormat="1" applyFont="1" applyBorder="1" applyAlignment="1">
      <alignment/>
    </xf>
    <xf numFmtId="49" fontId="11" fillId="0" borderId="17" xfId="0" applyNumberFormat="1" applyFont="1" applyBorder="1" applyAlignment="1">
      <alignment/>
    </xf>
    <xf numFmtId="0" fontId="9" fillId="0" borderId="18" xfId="0" applyFont="1" applyBorder="1" applyAlignment="1">
      <alignment/>
    </xf>
    <xf numFmtId="3" fontId="10" fillId="0" borderId="10" xfId="0" applyNumberFormat="1" applyFont="1" applyBorder="1" applyAlignment="1">
      <alignment/>
    </xf>
    <xf numFmtId="49" fontId="11" fillId="33" borderId="13" xfId="0" applyNumberFormat="1" applyFont="1" applyFill="1" applyBorder="1" applyAlignment="1">
      <alignment/>
    </xf>
    <xf numFmtId="0" fontId="11" fillId="0" borderId="15" xfId="0" applyFont="1" applyBorder="1" applyAlignment="1">
      <alignment/>
    </xf>
    <xf numFmtId="3" fontId="10" fillId="0" borderId="19" xfId="0" applyNumberFormat="1" applyFont="1" applyBorder="1" applyAlignment="1">
      <alignment/>
    </xf>
    <xf numFmtId="0" fontId="9" fillId="0" borderId="11" xfId="0" applyFont="1" applyBorder="1" applyAlignment="1">
      <alignment/>
    </xf>
    <xf numFmtId="3" fontId="10" fillId="0" borderId="11" xfId="0" applyNumberFormat="1" applyFont="1" applyBorder="1" applyAlignment="1">
      <alignment/>
    </xf>
    <xf numFmtId="49" fontId="9" fillId="0" borderId="17" xfId="0" applyNumberFormat="1" applyFont="1" applyBorder="1" applyAlignment="1">
      <alignment/>
    </xf>
    <xf numFmtId="173" fontId="0" fillId="0" borderId="11" xfId="0" applyNumberFormat="1" applyFont="1" applyBorder="1" applyAlignment="1">
      <alignment/>
    </xf>
    <xf numFmtId="172" fontId="0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173" fontId="0" fillId="0" borderId="12" xfId="0" applyNumberFormat="1" applyFont="1" applyBorder="1" applyAlignment="1">
      <alignment/>
    </xf>
    <xf numFmtId="4" fontId="10" fillId="0" borderId="10" xfId="0" applyNumberFormat="1" applyFont="1" applyBorder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7"/>
  <sheetViews>
    <sheetView tabSelected="1" zoomScalePageLayoutView="0" workbookViewId="0" topLeftCell="A1">
      <selection activeCell="A5" sqref="A5"/>
    </sheetView>
  </sheetViews>
  <sheetFormatPr defaultColWidth="11.421875" defaultRowHeight="12.75"/>
  <cols>
    <col min="1" max="1" width="102.00390625" style="6" bestFit="1" customWidth="1"/>
    <col min="2" max="16384" width="11.421875" style="6" customWidth="1"/>
  </cols>
  <sheetData>
    <row r="1" spans="1:24" s="2" customFormat="1" ht="18">
      <c r="A1" s="1" t="s">
        <v>0</v>
      </c>
      <c r="C1" s="3"/>
      <c r="D1" s="4"/>
      <c r="E1" s="5"/>
      <c r="F1" s="4"/>
      <c r="G1" s="4"/>
      <c r="H1" s="4"/>
      <c r="I1" s="4"/>
      <c r="J1" s="4"/>
      <c r="K1" s="3"/>
      <c r="L1" s="4"/>
      <c r="M1" s="3"/>
      <c r="N1" s="4"/>
      <c r="P1" s="4"/>
      <c r="R1" s="4"/>
      <c r="T1" s="4"/>
      <c r="V1" s="4"/>
      <c r="X1" s="4"/>
    </row>
    <row r="2" spans="1:24" s="2" customFormat="1" ht="18">
      <c r="A2" s="9" t="s">
        <v>23</v>
      </c>
      <c r="C2" s="3"/>
      <c r="D2" s="4"/>
      <c r="E2" s="5"/>
      <c r="F2" s="4"/>
      <c r="G2" s="4"/>
      <c r="H2" s="4"/>
      <c r="I2" s="4"/>
      <c r="J2" s="4"/>
      <c r="K2" s="3"/>
      <c r="L2" s="4"/>
      <c r="M2" s="3"/>
      <c r="N2" s="4"/>
      <c r="P2" s="4"/>
      <c r="R2" s="4"/>
      <c r="T2" s="4"/>
      <c r="V2" s="4"/>
      <c r="X2" s="4"/>
    </row>
    <row r="3" ht="14.25">
      <c r="A3" s="25" t="s">
        <v>89</v>
      </c>
    </row>
    <row r="4" ht="14.25">
      <c r="A4" s="25" t="s">
        <v>121</v>
      </c>
    </row>
    <row r="5" ht="14.25">
      <c r="A5" s="25"/>
    </row>
    <row r="7" ht="15">
      <c r="A7" s="7" t="s">
        <v>1</v>
      </c>
    </row>
    <row r="8" ht="15">
      <c r="A8" s="6" t="s">
        <v>2</v>
      </c>
    </row>
    <row r="9" ht="15">
      <c r="A9" s="8" t="s">
        <v>3</v>
      </c>
    </row>
    <row r="11" ht="15">
      <c r="A11" s="7" t="s">
        <v>4</v>
      </c>
    </row>
    <row r="12" ht="14.25">
      <c r="A12" s="6" t="s">
        <v>5</v>
      </c>
    </row>
    <row r="13" ht="14.25">
      <c r="A13" s="6" t="s">
        <v>6</v>
      </c>
    </row>
    <row r="15" ht="15">
      <c r="A15" s="7" t="s">
        <v>7</v>
      </c>
    </row>
    <row r="16" ht="14.25">
      <c r="A16" s="6" t="s">
        <v>8</v>
      </c>
    </row>
    <row r="17" ht="14.25">
      <c r="A17" s="6" t="s">
        <v>9</v>
      </c>
    </row>
    <row r="18" ht="14.25">
      <c r="A18" s="6" t="s">
        <v>10</v>
      </c>
    </row>
    <row r="20" s="8" customFormat="1" ht="15">
      <c r="A20" s="8" t="s">
        <v>91</v>
      </c>
    </row>
    <row r="21" s="8" customFormat="1" ht="15">
      <c r="A21" s="8" t="s">
        <v>90</v>
      </c>
    </row>
    <row r="23" ht="15">
      <c r="A23" s="7" t="s">
        <v>11</v>
      </c>
    </row>
    <row r="24" ht="14.25">
      <c r="A24" s="6" t="s">
        <v>12</v>
      </c>
    </row>
    <row r="25" ht="14.25">
      <c r="A25" s="6" t="s">
        <v>13</v>
      </c>
    </row>
    <row r="26" ht="14.25">
      <c r="A26" s="6" t="s">
        <v>14</v>
      </c>
    </row>
    <row r="28" ht="14.25">
      <c r="A28" s="6" t="s">
        <v>15</v>
      </c>
    </row>
    <row r="29" ht="14.25">
      <c r="A29" s="6" t="s">
        <v>16</v>
      </c>
    </row>
    <row r="30" ht="14.25">
      <c r="A30" s="6" t="s">
        <v>17</v>
      </c>
    </row>
    <row r="32" ht="14.25">
      <c r="A32" s="6" t="s">
        <v>18</v>
      </c>
    </row>
    <row r="33" ht="14.25">
      <c r="A33" s="6" t="s">
        <v>19</v>
      </c>
    </row>
    <row r="35" s="8" customFormat="1" ht="15">
      <c r="A35" s="8" t="s">
        <v>20</v>
      </c>
    </row>
    <row r="36" s="8" customFormat="1" ht="15">
      <c r="A36" s="8" t="s">
        <v>21</v>
      </c>
    </row>
    <row r="37" s="8" customFormat="1" ht="15">
      <c r="A37" s="8" t="s">
        <v>22</v>
      </c>
    </row>
    <row r="38" s="8" customFormat="1" ht="15"/>
    <row r="39" s="8" customFormat="1" ht="15"/>
  </sheetData>
  <sheetProtection/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14"/>
  <sheetViews>
    <sheetView zoomScalePageLayoutView="0" workbookViewId="0" topLeftCell="A1">
      <selection activeCell="A5" sqref="A5"/>
    </sheetView>
  </sheetViews>
  <sheetFormatPr defaultColWidth="11.57421875" defaultRowHeight="12.75"/>
  <cols>
    <col min="1" max="1" width="44.140625" style="11" customWidth="1"/>
    <col min="2" max="2" width="3.28125" style="11" bestFit="1" customWidth="1"/>
    <col min="3" max="11" width="10.7109375" style="11" customWidth="1"/>
    <col min="12" max="12" width="10.57421875" style="17" customWidth="1"/>
    <col min="13" max="21" width="10.7109375" style="17" customWidth="1"/>
    <col min="22" max="16384" width="11.57421875" style="11" customWidth="1"/>
  </cols>
  <sheetData>
    <row r="1" spans="1:21" ht="20.25">
      <c r="A1" s="10" t="s">
        <v>0</v>
      </c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ht="15.75">
      <c r="A2" s="9" t="s">
        <v>24</v>
      </c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ht="12.75">
      <c r="A3" s="11" t="s">
        <v>89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ht="12.75">
      <c r="A4" s="25" t="str">
        <f>Forklaring!A4</f>
        <v>Oppdatert: 3. desember 2009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5:21" ht="12.75"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5:21" ht="12.75"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12" ht="15">
      <c r="A7" s="13" t="s">
        <v>25</v>
      </c>
      <c r="B7" s="14"/>
      <c r="C7" s="14"/>
      <c r="D7" s="14"/>
      <c r="L7" s="16"/>
    </row>
    <row r="8" spans="1:21" ht="12.75">
      <c r="A8" s="34"/>
      <c r="B8" s="35"/>
      <c r="C8" s="26">
        <v>2008</v>
      </c>
      <c r="D8" s="26">
        <v>2007</v>
      </c>
      <c r="E8" s="27">
        <v>2006</v>
      </c>
      <c r="F8" s="27">
        <v>2005</v>
      </c>
      <c r="G8" s="27">
        <v>2004</v>
      </c>
      <c r="H8" s="27">
        <v>2003</v>
      </c>
      <c r="I8" s="27">
        <v>2002</v>
      </c>
      <c r="J8" s="27">
        <v>2001</v>
      </c>
      <c r="K8" s="27">
        <v>2000</v>
      </c>
      <c r="L8" s="27">
        <v>1999</v>
      </c>
      <c r="M8" s="27">
        <v>1998</v>
      </c>
      <c r="N8" s="27">
        <v>1997</v>
      </c>
      <c r="O8" s="27">
        <v>1996</v>
      </c>
      <c r="P8" s="27">
        <v>1995</v>
      </c>
      <c r="Q8" s="27">
        <v>1994</v>
      </c>
      <c r="R8" s="27">
        <v>1993</v>
      </c>
      <c r="S8" s="27">
        <v>1992</v>
      </c>
      <c r="T8" s="27">
        <v>1991</v>
      </c>
      <c r="U8" s="27">
        <v>1990</v>
      </c>
    </row>
    <row r="9" spans="1:21" ht="12.75">
      <c r="A9" s="36" t="s">
        <v>26</v>
      </c>
      <c r="B9" s="37" t="s">
        <v>27</v>
      </c>
      <c r="C9" s="28">
        <v>81</v>
      </c>
      <c r="D9" s="28">
        <v>78</v>
      </c>
      <c r="E9" s="29">
        <v>71</v>
      </c>
      <c r="F9" s="28">
        <v>69</v>
      </c>
      <c r="G9" s="29">
        <v>67</v>
      </c>
      <c r="H9" s="29">
        <v>76</v>
      </c>
      <c r="I9" s="29">
        <v>73</v>
      </c>
      <c r="J9" s="29">
        <v>80</v>
      </c>
      <c r="K9" s="29">
        <v>79</v>
      </c>
      <c r="L9" s="28">
        <v>85</v>
      </c>
      <c r="M9" s="28">
        <v>86</v>
      </c>
      <c r="N9" s="28">
        <v>99</v>
      </c>
      <c r="O9" s="28">
        <v>114</v>
      </c>
      <c r="P9" s="28">
        <v>107</v>
      </c>
      <c r="Q9" s="28">
        <v>99</v>
      </c>
      <c r="R9" s="28">
        <v>81</v>
      </c>
      <c r="S9" s="28">
        <v>75</v>
      </c>
      <c r="T9" s="28">
        <v>62</v>
      </c>
      <c r="U9" s="28">
        <v>70</v>
      </c>
    </row>
    <row r="10" spans="1:21" s="15" customFormat="1" ht="12.75">
      <c r="A10" s="36" t="s">
        <v>119</v>
      </c>
      <c r="B10" s="37" t="s">
        <v>27</v>
      </c>
      <c r="C10" s="28">
        <v>156</v>
      </c>
      <c r="D10" s="28">
        <v>146</v>
      </c>
      <c r="E10" s="29">
        <v>120</v>
      </c>
      <c r="F10" s="28">
        <v>99</v>
      </c>
      <c r="G10" s="29">
        <v>89</v>
      </c>
      <c r="H10" s="29">
        <v>104</v>
      </c>
      <c r="I10" s="29">
        <v>104</v>
      </c>
      <c r="J10" s="29">
        <v>107</v>
      </c>
      <c r="K10" s="29">
        <v>105</v>
      </c>
      <c r="L10" s="28">
        <v>109</v>
      </c>
      <c r="M10" s="28">
        <v>107</v>
      </c>
      <c r="N10" s="28">
        <v>120</v>
      </c>
      <c r="O10" s="28">
        <v>129</v>
      </c>
      <c r="P10" s="28">
        <v>116</v>
      </c>
      <c r="Q10" s="28">
        <v>107</v>
      </c>
      <c r="R10" s="28">
        <v>81</v>
      </c>
      <c r="S10" s="28">
        <v>75</v>
      </c>
      <c r="T10" s="28">
        <v>62</v>
      </c>
      <c r="U10" s="28">
        <v>70</v>
      </c>
    </row>
    <row r="11" spans="1:21" ht="12.75">
      <c r="A11" s="38" t="s">
        <v>120</v>
      </c>
      <c r="B11" s="39" t="s">
        <v>27</v>
      </c>
      <c r="C11" s="30">
        <v>210</v>
      </c>
      <c r="D11" s="30">
        <v>218</v>
      </c>
      <c r="E11" s="31">
        <v>227</v>
      </c>
      <c r="F11" s="31">
        <v>216</v>
      </c>
      <c r="G11" s="31">
        <v>202</v>
      </c>
      <c r="H11" s="31">
        <v>243</v>
      </c>
      <c r="I11" s="31">
        <v>247</v>
      </c>
      <c r="J11" s="31">
        <v>243</v>
      </c>
      <c r="K11" s="31">
        <v>247</v>
      </c>
      <c r="L11" s="32">
        <v>242</v>
      </c>
      <c r="M11" s="32">
        <v>257</v>
      </c>
      <c r="N11" s="32">
        <v>266</v>
      </c>
      <c r="O11" s="32">
        <v>265</v>
      </c>
      <c r="P11" s="32">
        <v>263</v>
      </c>
      <c r="Q11" s="32">
        <v>254</v>
      </c>
      <c r="R11" s="30">
        <v>216</v>
      </c>
      <c r="S11" s="30">
        <v>191</v>
      </c>
      <c r="T11" s="30">
        <v>187</v>
      </c>
      <c r="U11" s="30">
        <v>221</v>
      </c>
    </row>
    <row r="12" spans="1:21" ht="12.75">
      <c r="A12" s="40" t="s">
        <v>28</v>
      </c>
      <c r="B12" s="41" t="s">
        <v>29</v>
      </c>
      <c r="C12" s="33">
        <f aca="true" t="shared" si="0" ref="C12:U12">(C10/C11)*100</f>
        <v>74.28571428571429</v>
      </c>
      <c r="D12" s="33">
        <f t="shared" si="0"/>
        <v>66.97247706422019</v>
      </c>
      <c r="E12" s="33">
        <f t="shared" si="0"/>
        <v>52.863436123348016</v>
      </c>
      <c r="F12" s="33">
        <f t="shared" si="0"/>
        <v>45.83333333333333</v>
      </c>
      <c r="G12" s="33">
        <f t="shared" si="0"/>
        <v>44.05940594059406</v>
      </c>
      <c r="H12" s="33">
        <f t="shared" si="0"/>
        <v>42.79835390946502</v>
      </c>
      <c r="I12" s="33">
        <f t="shared" si="0"/>
        <v>42.10526315789473</v>
      </c>
      <c r="J12" s="33">
        <f t="shared" si="0"/>
        <v>44.03292181069959</v>
      </c>
      <c r="K12" s="33">
        <f t="shared" si="0"/>
        <v>42.51012145748988</v>
      </c>
      <c r="L12" s="33">
        <f t="shared" si="0"/>
        <v>45.04132231404959</v>
      </c>
      <c r="M12" s="33">
        <f t="shared" si="0"/>
        <v>41.63424124513619</v>
      </c>
      <c r="N12" s="33">
        <f t="shared" si="0"/>
        <v>45.11278195488722</v>
      </c>
      <c r="O12" s="33">
        <f t="shared" si="0"/>
        <v>48.679245283018865</v>
      </c>
      <c r="P12" s="33">
        <f t="shared" si="0"/>
        <v>44.106463878327</v>
      </c>
      <c r="Q12" s="33">
        <f t="shared" si="0"/>
        <v>42.125984251968504</v>
      </c>
      <c r="R12" s="33">
        <f t="shared" si="0"/>
        <v>37.5</v>
      </c>
      <c r="S12" s="33">
        <f t="shared" si="0"/>
        <v>39.26701570680628</v>
      </c>
      <c r="T12" s="33">
        <f t="shared" si="0"/>
        <v>33.155080213903744</v>
      </c>
      <c r="U12" s="33">
        <f t="shared" si="0"/>
        <v>31.674208144796378</v>
      </c>
    </row>
    <row r="13" spans="1:21" ht="12.75">
      <c r="A13" s="18"/>
      <c r="B13" s="14"/>
      <c r="C13" s="14"/>
      <c r="D13" s="14"/>
      <c r="E13" s="15"/>
      <c r="F13" s="15"/>
      <c r="G13" s="15"/>
      <c r="H13" s="15"/>
      <c r="I13" s="15"/>
      <c r="J13" s="15"/>
      <c r="K13" s="15"/>
      <c r="L13" s="16"/>
      <c r="M13" s="16"/>
      <c r="N13" s="16"/>
      <c r="O13" s="16"/>
      <c r="P13" s="16"/>
      <c r="Q13" s="16"/>
      <c r="R13" s="16"/>
      <c r="S13" s="16"/>
      <c r="T13" s="16"/>
      <c r="U13" s="16"/>
    </row>
    <row r="14" spans="1:12" ht="15">
      <c r="A14" s="13" t="s">
        <v>30</v>
      </c>
      <c r="B14" s="19"/>
      <c r="C14" s="19"/>
      <c r="D14" s="19"/>
      <c r="L14" s="16"/>
    </row>
    <row r="15" spans="1:12" ht="14.25">
      <c r="A15" s="20" t="s">
        <v>31</v>
      </c>
      <c r="B15" s="19"/>
      <c r="C15" s="19"/>
      <c r="D15" s="19"/>
      <c r="L15" s="16"/>
    </row>
    <row r="16" spans="1:21" ht="12.75">
      <c r="A16" s="34"/>
      <c r="B16" s="42"/>
      <c r="C16" s="26">
        <v>2008</v>
      </c>
      <c r="D16" s="26">
        <v>2007</v>
      </c>
      <c r="E16" s="27">
        <v>2006</v>
      </c>
      <c r="F16" s="27">
        <v>2005</v>
      </c>
      <c r="G16" s="27">
        <v>2004</v>
      </c>
      <c r="H16" s="27">
        <v>2003</v>
      </c>
      <c r="I16" s="27">
        <v>2002</v>
      </c>
      <c r="J16" s="27">
        <v>2001</v>
      </c>
      <c r="K16" s="27">
        <v>2000</v>
      </c>
      <c r="L16" s="27">
        <v>1999</v>
      </c>
      <c r="M16" s="27">
        <v>1998</v>
      </c>
      <c r="N16" s="27">
        <v>1997</v>
      </c>
      <c r="O16" s="27">
        <v>1996</v>
      </c>
      <c r="P16" s="27">
        <v>1995</v>
      </c>
      <c r="Q16" s="27">
        <v>1994</v>
      </c>
      <c r="R16" s="27">
        <v>1993</v>
      </c>
      <c r="S16" s="27">
        <v>1992</v>
      </c>
      <c r="T16" s="27">
        <v>1991</v>
      </c>
      <c r="U16" s="27">
        <v>1990</v>
      </c>
    </row>
    <row r="17" spans="1:21" ht="12.75">
      <c r="A17" s="36" t="s">
        <v>32</v>
      </c>
      <c r="B17" s="37" t="s">
        <v>33</v>
      </c>
      <c r="C17" s="28">
        <v>21897658.5679012</v>
      </c>
      <c r="D17" s="28">
        <v>19282294.3205128</v>
      </c>
      <c r="E17" s="28">
        <v>14584905</v>
      </c>
      <c r="F17" s="28">
        <v>10235811</v>
      </c>
      <c r="G17" s="28">
        <v>9409478</v>
      </c>
      <c r="H17" s="28">
        <v>7836091</v>
      </c>
      <c r="I17" s="28">
        <v>8906009</v>
      </c>
      <c r="J17" s="28">
        <v>8389559</v>
      </c>
      <c r="K17" s="28">
        <v>7896657</v>
      </c>
      <c r="L17" s="28">
        <v>6631476</v>
      </c>
      <c r="M17" s="28">
        <v>5605014</v>
      </c>
      <c r="N17" s="28">
        <v>5459703</v>
      </c>
      <c r="O17" s="28">
        <v>4988155</v>
      </c>
      <c r="P17" s="28">
        <v>5887563</v>
      </c>
      <c r="Q17" s="28">
        <v>5300194</v>
      </c>
      <c r="R17" s="28">
        <v>5279555</v>
      </c>
      <c r="S17" s="28">
        <v>3935850</v>
      </c>
      <c r="T17" s="28">
        <v>3495039</v>
      </c>
      <c r="U17" s="28">
        <v>3515065</v>
      </c>
    </row>
    <row r="18" spans="1:21" ht="14.25">
      <c r="A18" s="36" t="s">
        <v>34</v>
      </c>
      <c r="B18" s="37" t="s">
        <v>33</v>
      </c>
      <c r="C18" s="28">
        <v>1650018.55555556</v>
      </c>
      <c r="D18" s="28">
        <v>1310202.52564103</v>
      </c>
      <c r="E18" s="28">
        <v>904991</v>
      </c>
      <c r="F18" s="28">
        <v>833836</v>
      </c>
      <c r="G18" s="28">
        <v>773759</v>
      </c>
      <c r="H18" s="28">
        <v>558525</v>
      </c>
      <c r="I18" s="28">
        <v>514397</v>
      </c>
      <c r="J18" s="28">
        <v>824773</v>
      </c>
      <c r="K18" s="28">
        <v>733000</v>
      </c>
      <c r="L18" s="28">
        <v>700331</v>
      </c>
      <c r="M18" s="28">
        <v>648919</v>
      </c>
      <c r="N18" s="28">
        <v>586380</v>
      </c>
      <c r="O18" s="28">
        <v>547390</v>
      </c>
      <c r="P18" s="28">
        <v>430583</v>
      </c>
      <c r="Q18" s="28">
        <v>365740</v>
      </c>
      <c r="R18" s="28"/>
      <c r="S18" s="28"/>
      <c r="T18" s="28"/>
      <c r="U18" s="28"/>
    </row>
    <row r="19" spans="1:21" ht="14.25">
      <c r="A19" s="36" t="s">
        <v>35</v>
      </c>
      <c r="B19" s="37" t="s">
        <v>33</v>
      </c>
      <c r="C19" s="28">
        <v>288858.024691358</v>
      </c>
      <c r="D19" s="28">
        <v>473394.038461538</v>
      </c>
      <c r="E19" s="28">
        <v>17465</v>
      </c>
      <c r="F19" s="32">
        <v>0</v>
      </c>
      <c r="G19" s="28">
        <v>0</v>
      </c>
      <c r="H19" s="28">
        <v>0</v>
      </c>
      <c r="I19" s="28">
        <v>11463</v>
      </c>
      <c r="J19" s="28">
        <v>15000</v>
      </c>
      <c r="K19" s="28">
        <v>20519</v>
      </c>
      <c r="L19" s="32">
        <v>1627</v>
      </c>
      <c r="M19" s="28">
        <v>33140</v>
      </c>
      <c r="N19" s="28">
        <v>0</v>
      </c>
      <c r="O19" s="28">
        <v>88544</v>
      </c>
      <c r="P19" s="28">
        <v>26645</v>
      </c>
      <c r="Q19" s="28">
        <v>40179</v>
      </c>
      <c r="R19" s="28"/>
      <c r="S19" s="28"/>
      <c r="T19" s="28"/>
      <c r="U19" s="28"/>
    </row>
    <row r="20" spans="1:21" ht="12.75">
      <c r="A20" s="36" t="s">
        <v>36</v>
      </c>
      <c r="B20" s="37" t="s">
        <v>33</v>
      </c>
      <c r="C20" s="28">
        <v>98653.2222222222</v>
      </c>
      <c r="D20" s="28">
        <v>90443.0256410256</v>
      </c>
      <c r="E20" s="28">
        <v>23788</v>
      </c>
      <c r="F20" s="32">
        <v>121485</v>
      </c>
      <c r="G20" s="28">
        <v>119676</v>
      </c>
      <c r="H20" s="28">
        <v>120375</v>
      </c>
      <c r="I20" s="28">
        <v>165773</v>
      </c>
      <c r="J20" s="28">
        <v>379892</v>
      </c>
      <c r="K20" s="28">
        <v>198254</v>
      </c>
      <c r="L20" s="32">
        <v>108786</v>
      </c>
      <c r="M20" s="28">
        <v>74941</v>
      </c>
      <c r="N20" s="28">
        <v>230775</v>
      </c>
      <c r="O20" s="28">
        <v>203346</v>
      </c>
      <c r="P20" s="28">
        <v>85578</v>
      </c>
      <c r="Q20" s="28">
        <v>27088</v>
      </c>
      <c r="R20" s="28">
        <v>126920</v>
      </c>
      <c r="S20" s="28">
        <v>111939</v>
      </c>
      <c r="T20" s="28">
        <v>94096</v>
      </c>
      <c r="U20" s="28">
        <v>137507</v>
      </c>
    </row>
    <row r="21" spans="1:21" ht="12.75">
      <c r="A21" s="36" t="s">
        <v>37</v>
      </c>
      <c r="B21" s="37" t="s">
        <v>33</v>
      </c>
      <c r="C21" s="28">
        <v>350105.185185185</v>
      </c>
      <c r="D21" s="28">
        <v>292522.294871795</v>
      </c>
      <c r="E21" s="28">
        <v>225859</v>
      </c>
      <c r="F21" s="32">
        <v>148941</v>
      </c>
      <c r="G21" s="28">
        <v>237733</v>
      </c>
      <c r="H21" s="28">
        <v>175692</v>
      </c>
      <c r="I21" s="28">
        <v>261161</v>
      </c>
      <c r="J21" s="28">
        <v>153539</v>
      </c>
      <c r="K21" s="28">
        <v>57137</v>
      </c>
      <c r="L21" s="32">
        <v>130945</v>
      </c>
      <c r="M21" s="28">
        <v>149857</v>
      </c>
      <c r="N21" s="28">
        <v>168944</v>
      </c>
      <c r="O21" s="28">
        <v>153615</v>
      </c>
      <c r="P21" s="28">
        <v>229354</v>
      </c>
      <c r="Q21" s="28">
        <v>94835</v>
      </c>
      <c r="R21" s="28">
        <v>92190</v>
      </c>
      <c r="S21" s="28">
        <v>126221</v>
      </c>
      <c r="T21" s="28">
        <v>144960</v>
      </c>
      <c r="U21" s="28">
        <v>39710</v>
      </c>
    </row>
    <row r="22" spans="1:21" ht="12.75">
      <c r="A22" s="43" t="s">
        <v>38</v>
      </c>
      <c r="B22" s="37" t="s">
        <v>33</v>
      </c>
      <c r="C22" s="46">
        <f aca="true" t="shared" si="1" ref="C22:U22">SUM(C17:C21)</f>
        <v>24285293.55555553</v>
      </c>
      <c r="D22" s="46">
        <f t="shared" si="1"/>
        <v>21448856.20512819</v>
      </c>
      <c r="E22" s="46">
        <f t="shared" si="1"/>
        <v>15757008</v>
      </c>
      <c r="F22" s="46">
        <f t="shared" si="1"/>
        <v>11340073</v>
      </c>
      <c r="G22" s="46">
        <f t="shared" si="1"/>
        <v>10540646</v>
      </c>
      <c r="H22" s="46">
        <f t="shared" si="1"/>
        <v>8690683</v>
      </c>
      <c r="I22" s="46">
        <f t="shared" si="1"/>
        <v>9858803</v>
      </c>
      <c r="J22" s="46">
        <f t="shared" si="1"/>
        <v>9762763</v>
      </c>
      <c r="K22" s="46">
        <f t="shared" si="1"/>
        <v>8905567</v>
      </c>
      <c r="L22" s="46">
        <f t="shared" si="1"/>
        <v>7573165</v>
      </c>
      <c r="M22" s="46">
        <f t="shared" si="1"/>
        <v>6511871</v>
      </c>
      <c r="N22" s="46">
        <f t="shared" si="1"/>
        <v>6445802</v>
      </c>
      <c r="O22" s="46">
        <f t="shared" si="1"/>
        <v>5981050</v>
      </c>
      <c r="P22" s="46">
        <f t="shared" si="1"/>
        <v>6659723</v>
      </c>
      <c r="Q22" s="46">
        <f t="shared" si="1"/>
        <v>5828036</v>
      </c>
      <c r="R22" s="46">
        <f t="shared" si="1"/>
        <v>5498665</v>
      </c>
      <c r="S22" s="46">
        <f t="shared" si="1"/>
        <v>4174010</v>
      </c>
      <c r="T22" s="46">
        <f t="shared" si="1"/>
        <v>3734095</v>
      </c>
      <c r="U22" s="46">
        <f t="shared" si="1"/>
        <v>3692282</v>
      </c>
    </row>
    <row r="23" spans="1:21" ht="12.75">
      <c r="A23" s="36" t="s">
        <v>39</v>
      </c>
      <c r="B23" s="37" t="s">
        <v>33</v>
      </c>
      <c r="C23" s="28">
        <v>2956177.34567901</v>
      </c>
      <c r="D23" s="28">
        <v>2643686.30769231</v>
      </c>
      <c r="E23" s="28">
        <v>2067483</v>
      </c>
      <c r="F23" s="28">
        <v>1675553</v>
      </c>
      <c r="G23" s="28">
        <v>1523973</v>
      </c>
      <c r="H23" s="28">
        <v>1373386</v>
      </c>
      <c r="I23" s="28">
        <v>1907682</v>
      </c>
      <c r="J23" s="28">
        <v>1631863</v>
      </c>
      <c r="K23" s="28">
        <v>1352687</v>
      </c>
      <c r="L23" s="28">
        <v>1130927</v>
      </c>
      <c r="M23" s="28">
        <v>931369</v>
      </c>
      <c r="N23" s="28">
        <v>927434</v>
      </c>
      <c r="O23" s="28">
        <v>908591</v>
      </c>
      <c r="P23" s="28">
        <v>761779</v>
      </c>
      <c r="Q23" s="28">
        <v>677610</v>
      </c>
      <c r="R23" s="28">
        <v>709057</v>
      </c>
      <c r="S23" s="28">
        <v>526352</v>
      </c>
      <c r="T23" s="28">
        <v>458595</v>
      </c>
      <c r="U23" s="28">
        <v>601596</v>
      </c>
    </row>
    <row r="24" spans="1:21" ht="12.75">
      <c r="A24" s="36" t="s">
        <v>40</v>
      </c>
      <c r="B24" s="37" t="s">
        <v>33</v>
      </c>
      <c r="C24" s="28">
        <v>2701397.39506173</v>
      </c>
      <c r="D24" s="28">
        <v>2441698.25641026</v>
      </c>
      <c r="E24" s="28">
        <v>1772883</v>
      </c>
      <c r="F24" s="28">
        <v>1242789</v>
      </c>
      <c r="G24" s="28">
        <v>1235294</v>
      </c>
      <c r="H24" s="28">
        <v>1234046</v>
      </c>
      <c r="I24" s="28">
        <v>1247388</v>
      </c>
      <c r="J24" s="28">
        <v>1143699</v>
      </c>
      <c r="K24" s="28">
        <v>1038524</v>
      </c>
      <c r="L24" s="28">
        <v>1152858</v>
      </c>
      <c r="M24" s="28">
        <v>993172</v>
      </c>
      <c r="N24" s="28">
        <v>826719</v>
      </c>
      <c r="O24" s="28">
        <v>695646</v>
      </c>
      <c r="P24" s="28">
        <v>662814</v>
      </c>
      <c r="Q24" s="28">
        <v>642036</v>
      </c>
      <c r="R24" s="28">
        <v>505927</v>
      </c>
      <c r="S24" s="28">
        <v>524410</v>
      </c>
      <c r="T24" s="28">
        <v>465409</v>
      </c>
      <c r="U24" s="28">
        <v>541585</v>
      </c>
    </row>
    <row r="25" spans="1:21" ht="12.75">
      <c r="A25" s="36" t="s">
        <v>41</v>
      </c>
      <c r="B25" s="37" t="s">
        <v>33</v>
      </c>
      <c r="C25" s="28">
        <v>278850.87654321</v>
      </c>
      <c r="D25" s="28">
        <v>272693</v>
      </c>
      <c r="E25" s="28">
        <v>278745</v>
      </c>
      <c r="F25" s="28">
        <v>233129</v>
      </c>
      <c r="G25" s="28">
        <v>266871</v>
      </c>
      <c r="H25" s="28">
        <v>235501</v>
      </c>
      <c r="I25" s="28">
        <v>238290</v>
      </c>
      <c r="J25" s="28">
        <v>216364</v>
      </c>
      <c r="K25" s="28">
        <v>206161</v>
      </c>
      <c r="L25" s="28">
        <v>192583</v>
      </c>
      <c r="M25" s="28">
        <v>163486</v>
      </c>
      <c r="N25" s="28">
        <v>136404</v>
      </c>
      <c r="O25" s="28">
        <v>146160</v>
      </c>
      <c r="P25" s="28">
        <v>168151</v>
      </c>
      <c r="Q25" s="28">
        <v>187502</v>
      </c>
      <c r="R25" s="28">
        <v>178871</v>
      </c>
      <c r="S25" s="28">
        <v>146376</v>
      </c>
      <c r="T25" s="28">
        <v>142218</v>
      </c>
      <c r="U25" s="28">
        <v>151299</v>
      </c>
    </row>
    <row r="26" spans="1:21" ht="14.25">
      <c r="A26" s="36" t="s">
        <v>42</v>
      </c>
      <c r="B26" s="37" t="s">
        <v>33</v>
      </c>
      <c r="C26" s="28">
        <v>3924419.69135802</v>
      </c>
      <c r="D26" s="28">
        <v>2393917.38461538</v>
      </c>
      <c r="E26" s="28">
        <v>1624448</v>
      </c>
      <c r="F26" s="28">
        <v>1228236</v>
      </c>
      <c r="G26" s="28">
        <v>1178259</v>
      </c>
      <c r="H26" s="28">
        <v>1135298</v>
      </c>
      <c r="I26" s="28">
        <v>1062097</v>
      </c>
      <c r="J26" s="28">
        <v>1036252</v>
      </c>
      <c r="K26" s="28">
        <v>904196</v>
      </c>
      <c r="L26" s="28">
        <v>752902</v>
      </c>
      <c r="M26" s="28">
        <v>675940</v>
      </c>
      <c r="N26" s="28">
        <v>543429</v>
      </c>
      <c r="O26" s="28"/>
      <c r="P26" s="28"/>
      <c r="Q26" s="28"/>
      <c r="R26" s="28"/>
      <c r="S26" s="28"/>
      <c r="T26" s="28"/>
      <c r="U26" s="28"/>
    </row>
    <row r="27" spans="1:21" ht="12.75">
      <c r="A27" s="36" t="s">
        <v>92</v>
      </c>
      <c r="B27" s="37" t="s">
        <v>33</v>
      </c>
      <c r="C27" s="28">
        <v>635457.864197531</v>
      </c>
      <c r="D27" s="28">
        <v>620963.730769231</v>
      </c>
      <c r="E27" s="28">
        <v>245903</v>
      </c>
      <c r="F27" s="28">
        <v>39764</v>
      </c>
      <c r="G27" s="28">
        <v>-148571</v>
      </c>
      <c r="H27" s="28">
        <v>580314</v>
      </c>
      <c r="I27" s="28">
        <v>565002</v>
      </c>
      <c r="J27" s="28">
        <v>-23854</v>
      </c>
      <c r="K27" s="28">
        <v>3946</v>
      </c>
      <c r="L27" s="28">
        <v>544172</v>
      </c>
      <c r="M27" s="28">
        <v>29787</v>
      </c>
      <c r="N27" s="28">
        <v>149391</v>
      </c>
      <c r="O27" s="28">
        <v>174542</v>
      </c>
      <c r="P27" s="28">
        <v>-298242</v>
      </c>
      <c r="Q27" s="28">
        <v>976246</v>
      </c>
      <c r="R27" s="28">
        <v>115667</v>
      </c>
      <c r="S27" s="28">
        <v>304851</v>
      </c>
      <c r="T27" s="28">
        <v>-405800</v>
      </c>
      <c r="U27" s="28">
        <v>63671</v>
      </c>
    </row>
    <row r="28" spans="1:21" ht="12.75">
      <c r="A28" s="36" t="s">
        <v>43</v>
      </c>
      <c r="B28" s="37" t="s">
        <v>33</v>
      </c>
      <c r="C28" s="28">
        <v>4093429.20987654</v>
      </c>
      <c r="D28" s="28">
        <v>3615418.15384615</v>
      </c>
      <c r="E28" s="28">
        <v>2740056</v>
      </c>
      <c r="F28" s="28">
        <v>1970315</v>
      </c>
      <c r="G28" s="28">
        <v>1830874</v>
      </c>
      <c r="H28" s="28">
        <v>1777459</v>
      </c>
      <c r="I28" s="28">
        <v>1941716</v>
      </c>
      <c r="J28" s="28">
        <v>1817033</v>
      </c>
      <c r="K28" s="28">
        <v>1537261</v>
      </c>
      <c r="L28" s="28">
        <v>1421949</v>
      </c>
      <c r="M28" s="28">
        <v>1332347</v>
      </c>
      <c r="N28" s="28">
        <v>1120136</v>
      </c>
      <c r="O28" s="28">
        <v>1030161</v>
      </c>
      <c r="P28" s="28">
        <v>995417</v>
      </c>
      <c r="Q28" s="28">
        <v>940410</v>
      </c>
      <c r="R28" s="28">
        <v>854574</v>
      </c>
      <c r="S28" s="28">
        <v>761271</v>
      </c>
      <c r="T28" s="28">
        <v>723223</v>
      </c>
      <c r="U28" s="28">
        <v>746612</v>
      </c>
    </row>
    <row r="29" spans="1:21" ht="12.75">
      <c r="A29" s="36" t="s">
        <v>93</v>
      </c>
      <c r="B29" s="37" t="s">
        <v>33</v>
      </c>
      <c r="C29" s="28">
        <v>1502327.90123457</v>
      </c>
      <c r="D29" s="28">
        <v>1149697.75641026</v>
      </c>
      <c r="E29" s="28">
        <v>947491</v>
      </c>
      <c r="F29" s="28">
        <v>816004</v>
      </c>
      <c r="G29" s="28">
        <v>867815</v>
      </c>
      <c r="H29" s="28">
        <v>864095</v>
      </c>
      <c r="I29" s="28">
        <v>906397</v>
      </c>
      <c r="J29" s="28">
        <v>808643</v>
      </c>
      <c r="K29" s="28">
        <v>651432</v>
      </c>
      <c r="L29" s="28">
        <v>514399</v>
      </c>
      <c r="M29" s="28">
        <v>460397</v>
      </c>
      <c r="N29" s="28">
        <v>416889</v>
      </c>
      <c r="O29" s="28">
        <v>377689</v>
      </c>
      <c r="P29" s="28">
        <v>387902</v>
      </c>
      <c r="Q29" s="28">
        <v>389746</v>
      </c>
      <c r="R29" s="28">
        <v>420127</v>
      </c>
      <c r="S29" s="28">
        <v>379188</v>
      </c>
      <c r="T29" s="28">
        <v>362516</v>
      </c>
      <c r="U29" s="28">
        <v>405247</v>
      </c>
    </row>
    <row r="30" spans="1:21" ht="12.75">
      <c r="A30" s="36" t="s">
        <v>44</v>
      </c>
      <c r="B30" s="37" t="s">
        <v>33</v>
      </c>
      <c r="C30" s="28">
        <v>1117636.20987654</v>
      </c>
      <c r="D30" s="28">
        <v>792163.820512821</v>
      </c>
      <c r="E30" s="28">
        <v>746708</v>
      </c>
      <c r="F30" s="28">
        <v>462867</v>
      </c>
      <c r="G30" s="28">
        <v>411597</v>
      </c>
      <c r="H30" s="28">
        <v>440107</v>
      </c>
      <c r="I30" s="28">
        <v>397583</v>
      </c>
      <c r="J30" s="28">
        <v>357892</v>
      </c>
      <c r="K30" s="28">
        <v>305839</v>
      </c>
      <c r="L30" s="28">
        <v>280733</v>
      </c>
      <c r="M30" s="28">
        <v>292197</v>
      </c>
      <c r="N30" s="28">
        <v>269936</v>
      </c>
      <c r="O30" s="28">
        <v>211664</v>
      </c>
      <c r="P30" s="28">
        <v>188080</v>
      </c>
      <c r="Q30" s="28">
        <v>173659</v>
      </c>
      <c r="R30" s="28">
        <v>157616</v>
      </c>
      <c r="S30" s="28">
        <v>131995</v>
      </c>
      <c r="T30" s="28">
        <v>131788</v>
      </c>
      <c r="U30" s="28">
        <v>130319</v>
      </c>
    </row>
    <row r="31" spans="1:21" ht="12.75">
      <c r="A31" s="36" t="s">
        <v>45</v>
      </c>
      <c r="B31" s="37" t="s">
        <v>33</v>
      </c>
      <c r="C31" s="28">
        <v>4316112.51851852</v>
      </c>
      <c r="D31" s="28">
        <v>3540281.76923077</v>
      </c>
      <c r="E31" s="28">
        <v>2955627</v>
      </c>
      <c r="F31" s="28">
        <v>2198356</v>
      </c>
      <c r="G31" s="28">
        <v>1916874</v>
      </c>
      <c r="H31" s="28">
        <v>2062295</v>
      </c>
      <c r="I31" s="28">
        <v>2208268</v>
      </c>
      <c r="J31" s="28">
        <v>2030382</v>
      </c>
      <c r="K31" s="28">
        <v>1809742</v>
      </c>
      <c r="L31" s="28">
        <v>1563250</v>
      </c>
      <c r="M31" s="28">
        <v>1244942</v>
      </c>
      <c r="N31" s="28">
        <v>1475630</v>
      </c>
      <c r="O31" s="28">
        <v>1886735</v>
      </c>
      <c r="P31" s="28">
        <v>1556518</v>
      </c>
      <c r="Q31" s="28">
        <v>1424145</v>
      </c>
      <c r="R31" s="28">
        <v>1196517</v>
      </c>
      <c r="S31" s="28">
        <v>1101801</v>
      </c>
      <c r="T31" s="28">
        <v>964754</v>
      </c>
      <c r="U31" s="28">
        <v>1033113</v>
      </c>
    </row>
    <row r="32" spans="1:21" ht="12.75">
      <c r="A32" s="43" t="s">
        <v>46</v>
      </c>
      <c r="B32" s="37" t="s">
        <v>33</v>
      </c>
      <c r="C32" s="46">
        <f aca="true" t="shared" si="2" ref="C32:U32">C23+C24+C25+C26-C27+C28+C29+C30+C31</f>
        <v>20254893.28395061</v>
      </c>
      <c r="D32" s="46">
        <f t="shared" si="2"/>
        <v>16228592.717948718</v>
      </c>
      <c r="E32" s="46">
        <f t="shared" si="2"/>
        <v>12887538</v>
      </c>
      <c r="F32" s="46">
        <f t="shared" si="2"/>
        <v>9787485</v>
      </c>
      <c r="G32" s="46">
        <f t="shared" si="2"/>
        <v>9380128</v>
      </c>
      <c r="H32" s="46">
        <f t="shared" si="2"/>
        <v>8541873</v>
      </c>
      <c r="I32" s="46">
        <f t="shared" si="2"/>
        <v>9344419</v>
      </c>
      <c r="J32" s="46">
        <f t="shared" si="2"/>
        <v>9065982</v>
      </c>
      <c r="K32" s="46">
        <f t="shared" si="2"/>
        <v>7801896</v>
      </c>
      <c r="L32" s="46">
        <f t="shared" si="2"/>
        <v>6465429</v>
      </c>
      <c r="M32" s="46">
        <f t="shared" si="2"/>
        <v>6064063</v>
      </c>
      <c r="N32" s="46">
        <f t="shared" si="2"/>
        <v>5567186</v>
      </c>
      <c r="O32" s="46">
        <f t="shared" si="2"/>
        <v>5082104</v>
      </c>
      <c r="P32" s="46">
        <f t="shared" si="2"/>
        <v>5018903</v>
      </c>
      <c r="Q32" s="46">
        <f t="shared" si="2"/>
        <v>3458862</v>
      </c>
      <c r="R32" s="46">
        <f t="shared" si="2"/>
        <v>3907022</v>
      </c>
      <c r="S32" s="46">
        <f t="shared" si="2"/>
        <v>3266542</v>
      </c>
      <c r="T32" s="46">
        <f t="shared" si="2"/>
        <v>3654303</v>
      </c>
      <c r="U32" s="46">
        <f t="shared" si="2"/>
        <v>3546100</v>
      </c>
    </row>
    <row r="33" spans="1:21" ht="12.75">
      <c r="A33" s="43" t="s">
        <v>47</v>
      </c>
      <c r="B33" s="37" t="s">
        <v>33</v>
      </c>
      <c r="C33" s="46">
        <f aca="true" t="shared" si="3" ref="C33:U33">C22-C32</f>
        <v>4030400.2716049217</v>
      </c>
      <c r="D33" s="46">
        <f t="shared" si="3"/>
        <v>5220263.487179471</v>
      </c>
      <c r="E33" s="46">
        <f t="shared" si="3"/>
        <v>2869470</v>
      </c>
      <c r="F33" s="46">
        <f t="shared" si="3"/>
        <v>1552588</v>
      </c>
      <c r="G33" s="46">
        <f t="shared" si="3"/>
        <v>1160518</v>
      </c>
      <c r="H33" s="46">
        <f t="shared" si="3"/>
        <v>148810</v>
      </c>
      <c r="I33" s="46">
        <f t="shared" si="3"/>
        <v>514384</v>
      </c>
      <c r="J33" s="46">
        <f t="shared" si="3"/>
        <v>696781</v>
      </c>
      <c r="K33" s="46">
        <f t="shared" si="3"/>
        <v>1103671</v>
      </c>
      <c r="L33" s="46">
        <f t="shared" si="3"/>
        <v>1107736</v>
      </c>
      <c r="M33" s="46">
        <f t="shared" si="3"/>
        <v>447808</v>
      </c>
      <c r="N33" s="46">
        <f t="shared" si="3"/>
        <v>878616</v>
      </c>
      <c r="O33" s="46">
        <f t="shared" si="3"/>
        <v>898946</v>
      </c>
      <c r="P33" s="46">
        <f t="shared" si="3"/>
        <v>1640820</v>
      </c>
      <c r="Q33" s="46">
        <f t="shared" si="3"/>
        <v>2369174</v>
      </c>
      <c r="R33" s="46">
        <f t="shared" si="3"/>
        <v>1591643</v>
      </c>
      <c r="S33" s="46">
        <f t="shared" si="3"/>
        <v>907468</v>
      </c>
      <c r="T33" s="46">
        <f t="shared" si="3"/>
        <v>79792</v>
      </c>
      <c r="U33" s="46">
        <f t="shared" si="3"/>
        <v>146182</v>
      </c>
    </row>
    <row r="34" spans="1:21" ht="12.75">
      <c r="A34" s="36" t="s">
        <v>48</v>
      </c>
      <c r="B34" s="37" t="s">
        <v>33</v>
      </c>
      <c r="C34" s="28">
        <v>530088.604938272</v>
      </c>
      <c r="D34" s="28">
        <v>396221.782051282</v>
      </c>
      <c r="E34" s="28">
        <v>324248</v>
      </c>
      <c r="F34" s="28">
        <v>106913</v>
      </c>
      <c r="G34" s="28">
        <v>67946</v>
      </c>
      <c r="H34" s="28">
        <v>126990</v>
      </c>
      <c r="I34" s="28">
        <v>126884</v>
      </c>
      <c r="J34" s="28">
        <v>330506</v>
      </c>
      <c r="K34" s="28">
        <v>176862</v>
      </c>
      <c r="L34" s="28">
        <v>167975</v>
      </c>
      <c r="M34" s="28">
        <v>138348</v>
      </c>
      <c r="N34" s="28">
        <v>145785</v>
      </c>
      <c r="O34" s="28">
        <v>162456</v>
      </c>
      <c r="P34" s="28">
        <v>84995</v>
      </c>
      <c r="Q34" s="28">
        <v>94710</v>
      </c>
      <c r="R34" s="28">
        <v>78486</v>
      </c>
      <c r="S34" s="28">
        <v>109780</v>
      </c>
      <c r="T34" s="28">
        <v>129198</v>
      </c>
      <c r="U34" s="28">
        <v>182097</v>
      </c>
    </row>
    <row r="35" spans="1:21" ht="12.75">
      <c r="A35" s="36" t="s">
        <v>49</v>
      </c>
      <c r="B35" s="37" t="s">
        <v>33</v>
      </c>
      <c r="C35" s="28">
        <v>1282188.7654321</v>
      </c>
      <c r="D35" s="28">
        <v>683762.846153846</v>
      </c>
      <c r="E35" s="28">
        <v>520183</v>
      </c>
      <c r="F35" s="28">
        <v>391316</v>
      </c>
      <c r="G35" s="28">
        <v>422719</v>
      </c>
      <c r="H35" s="28">
        <v>582868</v>
      </c>
      <c r="I35" s="28">
        <v>607211</v>
      </c>
      <c r="J35" s="28">
        <v>645770</v>
      </c>
      <c r="K35" s="28">
        <v>510574</v>
      </c>
      <c r="L35" s="28">
        <v>502468</v>
      </c>
      <c r="M35" s="28">
        <v>374311</v>
      </c>
      <c r="N35" s="28">
        <v>285977</v>
      </c>
      <c r="O35" s="28">
        <v>325164</v>
      </c>
      <c r="P35" s="28">
        <v>370882</v>
      </c>
      <c r="Q35" s="28">
        <v>445205</v>
      </c>
      <c r="R35" s="28">
        <v>618207</v>
      </c>
      <c r="S35" s="28">
        <v>667043</v>
      </c>
      <c r="T35" s="28">
        <v>780798</v>
      </c>
      <c r="U35" s="28">
        <v>835104</v>
      </c>
    </row>
    <row r="36" spans="1:21" ht="12.75">
      <c r="A36" s="36" t="s">
        <v>122</v>
      </c>
      <c r="B36" s="37" t="s">
        <v>33</v>
      </c>
      <c r="C36" s="28">
        <f>C35-C34</f>
        <v>752100.160493828</v>
      </c>
      <c r="D36" s="28">
        <f aca="true" t="shared" si="4" ref="D36:U36">D35-D34</f>
        <v>287541.064102564</v>
      </c>
      <c r="E36" s="28">
        <f t="shared" si="4"/>
        <v>195935</v>
      </c>
      <c r="F36" s="28">
        <f t="shared" si="4"/>
        <v>284403</v>
      </c>
      <c r="G36" s="28">
        <f t="shared" si="4"/>
        <v>354773</v>
      </c>
      <c r="H36" s="28">
        <f t="shared" si="4"/>
        <v>455878</v>
      </c>
      <c r="I36" s="28">
        <f t="shared" si="4"/>
        <v>480327</v>
      </c>
      <c r="J36" s="28">
        <f t="shared" si="4"/>
        <v>315264</v>
      </c>
      <c r="K36" s="28">
        <f t="shared" si="4"/>
        <v>333712</v>
      </c>
      <c r="L36" s="28">
        <f t="shared" si="4"/>
        <v>334493</v>
      </c>
      <c r="M36" s="28">
        <f t="shared" si="4"/>
        <v>235963</v>
      </c>
      <c r="N36" s="28">
        <f t="shared" si="4"/>
        <v>140192</v>
      </c>
      <c r="O36" s="28">
        <f t="shared" si="4"/>
        <v>162708</v>
      </c>
      <c r="P36" s="28">
        <f t="shared" si="4"/>
        <v>285887</v>
      </c>
      <c r="Q36" s="28">
        <f t="shared" si="4"/>
        <v>350495</v>
      </c>
      <c r="R36" s="28">
        <f t="shared" si="4"/>
        <v>539721</v>
      </c>
      <c r="S36" s="28">
        <f t="shared" si="4"/>
        <v>557263</v>
      </c>
      <c r="T36" s="28">
        <f t="shared" si="4"/>
        <v>651600</v>
      </c>
      <c r="U36" s="28">
        <f t="shared" si="4"/>
        <v>653007</v>
      </c>
    </row>
    <row r="37" spans="1:21" ht="12.75">
      <c r="A37" s="44" t="s">
        <v>50</v>
      </c>
      <c r="B37" s="45" t="s">
        <v>33</v>
      </c>
      <c r="C37" s="46">
        <f aca="true" t="shared" si="5" ref="C37:U37">C33+C34-C35</f>
        <v>3278300.1111110942</v>
      </c>
      <c r="D37" s="46">
        <f t="shared" si="5"/>
        <v>4932722.423076907</v>
      </c>
      <c r="E37" s="46">
        <f t="shared" si="5"/>
        <v>2673535</v>
      </c>
      <c r="F37" s="46">
        <f t="shared" si="5"/>
        <v>1268185</v>
      </c>
      <c r="G37" s="46">
        <f t="shared" si="5"/>
        <v>805745</v>
      </c>
      <c r="H37" s="46">
        <f t="shared" si="5"/>
        <v>-307068</v>
      </c>
      <c r="I37" s="46">
        <f t="shared" si="5"/>
        <v>34057</v>
      </c>
      <c r="J37" s="46">
        <f t="shared" si="5"/>
        <v>381517</v>
      </c>
      <c r="K37" s="46">
        <f t="shared" si="5"/>
        <v>769959</v>
      </c>
      <c r="L37" s="46">
        <f t="shared" si="5"/>
        <v>773243</v>
      </c>
      <c r="M37" s="46">
        <f t="shared" si="5"/>
        <v>211845</v>
      </c>
      <c r="N37" s="46">
        <f t="shared" si="5"/>
        <v>738424</v>
      </c>
      <c r="O37" s="46">
        <f t="shared" si="5"/>
        <v>736238</v>
      </c>
      <c r="P37" s="46">
        <f t="shared" si="5"/>
        <v>1354933</v>
      </c>
      <c r="Q37" s="46">
        <f t="shared" si="5"/>
        <v>2018679</v>
      </c>
      <c r="R37" s="46">
        <f t="shared" si="5"/>
        <v>1051922</v>
      </c>
      <c r="S37" s="46">
        <f t="shared" si="5"/>
        <v>350205</v>
      </c>
      <c r="T37" s="46">
        <f t="shared" si="5"/>
        <v>-571808</v>
      </c>
      <c r="U37" s="46">
        <f t="shared" si="5"/>
        <v>-506825</v>
      </c>
    </row>
    <row r="38" spans="1:21" ht="12.75">
      <c r="A38" s="22" t="s">
        <v>51</v>
      </c>
      <c r="B38" s="14"/>
      <c r="C38" s="14"/>
      <c r="D38" s="14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</row>
    <row r="39" spans="1:21" ht="12.75">
      <c r="A39" s="22" t="s">
        <v>52</v>
      </c>
      <c r="B39" s="14"/>
      <c r="C39" s="14"/>
      <c r="D39" s="14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</row>
    <row r="40" spans="1:21" ht="12.75">
      <c r="A40" s="18"/>
      <c r="B40" s="14"/>
      <c r="C40" s="14"/>
      <c r="D40" s="14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</row>
    <row r="41" spans="1:12" ht="15">
      <c r="A41" s="13" t="s">
        <v>53</v>
      </c>
      <c r="B41" s="19"/>
      <c r="C41" s="19"/>
      <c r="D41" s="19"/>
      <c r="L41" s="16"/>
    </row>
    <row r="42" spans="1:12" ht="14.25">
      <c r="A42" s="20" t="s">
        <v>31</v>
      </c>
      <c r="B42" s="19"/>
      <c r="C42" s="19"/>
      <c r="D42" s="19"/>
      <c r="L42" s="16"/>
    </row>
    <row r="43" spans="1:21" ht="12.75">
      <c r="A43" s="47" t="s">
        <v>54</v>
      </c>
      <c r="B43" s="42"/>
      <c r="C43" s="26">
        <v>2008</v>
      </c>
      <c r="D43" s="26">
        <v>2007</v>
      </c>
      <c r="E43" s="27">
        <v>2006</v>
      </c>
      <c r="F43" s="27">
        <v>2005</v>
      </c>
      <c r="G43" s="27">
        <v>2004</v>
      </c>
      <c r="H43" s="27">
        <v>2003</v>
      </c>
      <c r="I43" s="27">
        <v>2002</v>
      </c>
      <c r="J43" s="27">
        <v>2001</v>
      </c>
      <c r="K43" s="27">
        <v>2000</v>
      </c>
      <c r="L43" s="27">
        <v>1999</v>
      </c>
      <c r="M43" s="27">
        <v>1998</v>
      </c>
      <c r="N43" s="27">
        <v>1997</v>
      </c>
      <c r="O43" s="27">
        <v>1996</v>
      </c>
      <c r="P43" s="27">
        <v>1995</v>
      </c>
      <c r="Q43" s="27">
        <v>1994</v>
      </c>
      <c r="R43" s="27">
        <v>1993</v>
      </c>
      <c r="S43" s="27">
        <v>1992</v>
      </c>
      <c r="T43" s="27">
        <v>1991</v>
      </c>
      <c r="U43" s="27">
        <v>1990</v>
      </c>
    </row>
    <row r="44" spans="1:21" ht="12.75">
      <c r="A44" s="36" t="s">
        <v>94</v>
      </c>
      <c r="B44" s="37" t="s">
        <v>33</v>
      </c>
      <c r="C44" s="28">
        <v>12949426.1917808</v>
      </c>
      <c r="D44" s="28">
        <v>10355945.5428571</v>
      </c>
      <c r="E44" s="28">
        <v>9807487</v>
      </c>
      <c r="F44" s="28">
        <v>8430627</v>
      </c>
      <c r="G44" s="28">
        <v>8693640</v>
      </c>
      <c r="H44" s="28">
        <v>8062212</v>
      </c>
      <c r="I44" s="28">
        <v>8834212</v>
      </c>
      <c r="J44" s="28">
        <v>8283752</v>
      </c>
      <c r="K44" s="28">
        <v>6330420</v>
      </c>
      <c r="L44" s="28">
        <v>5243056</v>
      </c>
      <c r="M44" s="28">
        <v>4704014</v>
      </c>
      <c r="N44" s="28">
        <v>4223537</v>
      </c>
      <c r="O44" s="28">
        <v>3433012</v>
      </c>
      <c r="P44" s="28">
        <v>3670008</v>
      </c>
      <c r="Q44" s="28">
        <v>3872266</v>
      </c>
      <c r="R44" s="28">
        <v>4070183</v>
      </c>
      <c r="S44" s="28">
        <v>4096840</v>
      </c>
      <c r="T44" s="28">
        <v>3385294</v>
      </c>
      <c r="U44" s="28">
        <v>4926616</v>
      </c>
    </row>
    <row r="45" spans="1:21" ht="12.75">
      <c r="A45" s="36" t="s">
        <v>55</v>
      </c>
      <c r="B45" s="37" t="s">
        <v>33</v>
      </c>
      <c r="C45" s="28">
        <v>1062263.52054795</v>
      </c>
      <c r="D45" s="28">
        <v>757407.442857143</v>
      </c>
      <c r="E45" s="28">
        <v>1141868</v>
      </c>
      <c r="F45" s="28">
        <v>1523110</v>
      </c>
      <c r="G45" s="28">
        <v>1468614</v>
      </c>
      <c r="H45" s="28">
        <v>1233642</v>
      </c>
      <c r="I45" s="28">
        <v>507508</v>
      </c>
      <c r="J45" s="28">
        <v>3047929</v>
      </c>
      <c r="K45" s="28">
        <v>941556</v>
      </c>
      <c r="L45" s="28">
        <v>828784</v>
      </c>
      <c r="M45" s="28">
        <v>605784</v>
      </c>
      <c r="N45" s="28">
        <v>614656</v>
      </c>
      <c r="O45" s="28">
        <v>675060</v>
      </c>
      <c r="P45" s="28">
        <v>731825</v>
      </c>
      <c r="Q45" s="28">
        <v>678108</v>
      </c>
      <c r="R45" s="28">
        <v>707515</v>
      </c>
      <c r="S45" s="28">
        <v>532732</v>
      </c>
      <c r="T45" s="28">
        <v>422024</v>
      </c>
      <c r="U45" s="28">
        <v>289453</v>
      </c>
    </row>
    <row r="46" spans="1:21" ht="12.75">
      <c r="A46" s="43" t="s">
        <v>56</v>
      </c>
      <c r="B46" s="37" t="s">
        <v>33</v>
      </c>
      <c r="C46" s="46">
        <f aca="true" t="shared" si="6" ref="C46:U46">SUM(C44:C45)</f>
        <v>14011689.71232875</v>
      </c>
      <c r="D46" s="46">
        <f t="shared" si="6"/>
        <v>11113352.985714242</v>
      </c>
      <c r="E46" s="46">
        <f t="shared" si="6"/>
        <v>10949355</v>
      </c>
      <c r="F46" s="46">
        <f t="shared" si="6"/>
        <v>9953737</v>
      </c>
      <c r="G46" s="46">
        <f t="shared" si="6"/>
        <v>10162254</v>
      </c>
      <c r="H46" s="46">
        <f t="shared" si="6"/>
        <v>9295854</v>
      </c>
      <c r="I46" s="46">
        <f t="shared" si="6"/>
        <v>9341720</v>
      </c>
      <c r="J46" s="46">
        <f t="shared" si="6"/>
        <v>11331681</v>
      </c>
      <c r="K46" s="46">
        <f t="shared" si="6"/>
        <v>7271976</v>
      </c>
      <c r="L46" s="46">
        <f t="shared" si="6"/>
        <v>6071840</v>
      </c>
      <c r="M46" s="46">
        <f t="shared" si="6"/>
        <v>5309798</v>
      </c>
      <c r="N46" s="46">
        <f t="shared" si="6"/>
        <v>4838193</v>
      </c>
      <c r="O46" s="46">
        <f t="shared" si="6"/>
        <v>4108072</v>
      </c>
      <c r="P46" s="46">
        <f t="shared" si="6"/>
        <v>4401833</v>
      </c>
      <c r="Q46" s="46">
        <f t="shared" si="6"/>
        <v>4550374</v>
      </c>
      <c r="R46" s="46">
        <f t="shared" si="6"/>
        <v>4777698</v>
      </c>
      <c r="S46" s="46">
        <f t="shared" si="6"/>
        <v>4629572</v>
      </c>
      <c r="T46" s="46">
        <f t="shared" si="6"/>
        <v>3807318</v>
      </c>
      <c r="U46" s="46">
        <f t="shared" si="6"/>
        <v>5216069</v>
      </c>
    </row>
    <row r="47" spans="1:21" ht="12.75">
      <c r="A47" s="36" t="s">
        <v>95</v>
      </c>
      <c r="B47" s="37" t="s">
        <v>33</v>
      </c>
      <c r="C47" s="28">
        <v>78313.4520547945</v>
      </c>
      <c r="D47" s="28">
        <v>69159.1</v>
      </c>
      <c r="E47" s="28">
        <v>75072</v>
      </c>
      <c r="F47" s="28">
        <v>64535</v>
      </c>
      <c r="G47" s="28">
        <v>58984</v>
      </c>
      <c r="H47" s="28">
        <v>47940</v>
      </c>
      <c r="I47" s="28">
        <v>55918</v>
      </c>
      <c r="J47" s="28">
        <v>41437</v>
      </c>
      <c r="K47" s="28">
        <v>55744</v>
      </c>
      <c r="L47" s="28">
        <v>47663</v>
      </c>
      <c r="M47" s="28">
        <v>51734</v>
      </c>
      <c r="N47" s="28">
        <v>36158</v>
      </c>
      <c r="O47" s="28">
        <v>25948</v>
      </c>
      <c r="P47" s="28">
        <v>23817</v>
      </c>
      <c r="Q47" s="28">
        <v>44854</v>
      </c>
      <c r="R47" s="28">
        <v>18768</v>
      </c>
      <c r="S47" s="28">
        <v>16531</v>
      </c>
      <c r="T47" s="28">
        <v>14178</v>
      </c>
      <c r="U47" s="28">
        <v>13834</v>
      </c>
    </row>
    <row r="48" spans="1:21" ht="12.75">
      <c r="A48" s="36" t="s">
        <v>96</v>
      </c>
      <c r="B48" s="37" t="s">
        <v>33</v>
      </c>
      <c r="C48" s="28">
        <v>6332674.10958904</v>
      </c>
      <c r="D48" s="28">
        <v>4963241.01428571</v>
      </c>
      <c r="E48" s="28">
        <v>4478693</v>
      </c>
      <c r="F48" s="28">
        <v>3640082</v>
      </c>
      <c r="G48" s="28">
        <v>3728731</v>
      </c>
      <c r="H48" s="28">
        <v>4273193</v>
      </c>
      <c r="I48" s="28">
        <v>3919195</v>
      </c>
      <c r="J48" s="28">
        <v>3445193</v>
      </c>
      <c r="K48" s="28">
        <v>3509360</v>
      </c>
      <c r="L48" s="28">
        <v>3515101</v>
      </c>
      <c r="M48" s="28">
        <v>3051170</v>
      </c>
      <c r="N48" s="28">
        <v>2858104</v>
      </c>
      <c r="O48" s="28">
        <v>2658441</v>
      </c>
      <c r="P48" s="28">
        <v>2568885</v>
      </c>
      <c r="Q48" s="28">
        <v>3305817</v>
      </c>
      <c r="R48" s="28">
        <v>2493222</v>
      </c>
      <c r="S48" s="28">
        <v>2121545</v>
      </c>
      <c r="T48" s="28">
        <v>1847413</v>
      </c>
      <c r="U48" s="28">
        <v>2373356</v>
      </c>
    </row>
    <row r="49" spans="1:21" ht="14.25">
      <c r="A49" s="36" t="s">
        <v>97</v>
      </c>
      <c r="B49" s="37" t="s">
        <v>33</v>
      </c>
      <c r="C49" s="28">
        <v>134712.452054795</v>
      </c>
      <c r="D49" s="28">
        <v>74283.7</v>
      </c>
      <c r="E49" s="28">
        <v>49697</v>
      </c>
      <c r="F49" s="28">
        <v>75035</v>
      </c>
      <c r="G49" s="28">
        <v>38052</v>
      </c>
      <c r="H49" s="28">
        <v>48468</v>
      </c>
      <c r="I49" s="28">
        <v>51774</v>
      </c>
      <c r="J49" s="28">
        <v>68091</v>
      </c>
      <c r="K49" s="28">
        <v>53231</v>
      </c>
      <c r="L49" s="28">
        <v>49416</v>
      </c>
      <c r="M49" s="28"/>
      <c r="N49" s="28"/>
      <c r="O49" s="28"/>
      <c r="P49" s="28"/>
      <c r="Q49" s="28"/>
      <c r="R49" s="28"/>
      <c r="S49" s="28"/>
      <c r="T49" s="28"/>
      <c r="U49" s="28"/>
    </row>
    <row r="50" spans="1:21" ht="12.75">
      <c r="A50" s="36" t="s">
        <v>57</v>
      </c>
      <c r="B50" s="37" t="s">
        <v>33</v>
      </c>
      <c r="C50" s="28">
        <v>2996350.1369863</v>
      </c>
      <c r="D50" s="28">
        <v>6690586.32857143</v>
      </c>
      <c r="E50" s="28">
        <v>2642293</v>
      </c>
      <c r="F50" s="28">
        <v>1615611</v>
      </c>
      <c r="G50" s="28">
        <v>1881378</v>
      </c>
      <c r="H50" s="28">
        <v>2369566</v>
      </c>
      <c r="I50" s="28">
        <v>2273100</v>
      </c>
      <c r="J50" s="28">
        <v>3499662</v>
      </c>
      <c r="K50" s="28">
        <v>1920183</v>
      </c>
      <c r="L50" s="28">
        <v>2775730</v>
      </c>
      <c r="M50" s="28">
        <v>1749316</v>
      </c>
      <c r="N50" s="28">
        <v>2141552</v>
      </c>
      <c r="O50" s="28">
        <v>2083738</v>
      </c>
      <c r="P50" s="28">
        <v>1373529</v>
      </c>
      <c r="Q50" s="28">
        <v>1077536</v>
      </c>
      <c r="R50" s="28">
        <v>1146530</v>
      </c>
      <c r="S50" s="28">
        <v>1022509</v>
      </c>
      <c r="T50" s="28">
        <v>1121219</v>
      </c>
      <c r="U50" s="28">
        <v>874987</v>
      </c>
    </row>
    <row r="51" spans="1:21" ht="12.75">
      <c r="A51" s="36" t="s">
        <v>58</v>
      </c>
      <c r="B51" s="37" t="s">
        <v>33</v>
      </c>
      <c r="C51" s="28">
        <v>2778098.01369863</v>
      </c>
      <c r="D51" s="28">
        <v>2946140.38571429</v>
      </c>
      <c r="E51" s="28">
        <v>2239493</v>
      </c>
      <c r="F51" s="28">
        <v>1441402</v>
      </c>
      <c r="G51" s="28">
        <v>813231</v>
      </c>
      <c r="H51" s="28">
        <v>531026</v>
      </c>
      <c r="I51" s="28">
        <v>1003518</v>
      </c>
      <c r="J51" s="28">
        <v>1606439</v>
      </c>
      <c r="K51" s="28">
        <v>1201546</v>
      </c>
      <c r="L51" s="28">
        <v>812891</v>
      </c>
      <c r="M51" s="28">
        <v>666300</v>
      </c>
      <c r="N51" s="28">
        <v>689223</v>
      </c>
      <c r="O51" s="28">
        <v>742273</v>
      </c>
      <c r="P51" s="28">
        <v>909710</v>
      </c>
      <c r="Q51" s="28">
        <v>772316</v>
      </c>
      <c r="R51" s="28">
        <v>494322</v>
      </c>
      <c r="S51" s="28">
        <v>522473</v>
      </c>
      <c r="T51" s="28">
        <v>525037</v>
      </c>
      <c r="U51" s="28">
        <v>708363</v>
      </c>
    </row>
    <row r="52" spans="1:21" ht="12.75">
      <c r="A52" s="43" t="s">
        <v>59</v>
      </c>
      <c r="B52" s="37" t="s">
        <v>33</v>
      </c>
      <c r="C52" s="49">
        <f aca="true" t="shared" si="7" ref="C52:U52">SUM(C47:C51)</f>
        <v>12320148.16438356</v>
      </c>
      <c r="D52" s="49">
        <f t="shared" si="7"/>
        <v>14743410.52857143</v>
      </c>
      <c r="E52" s="49">
        <f t="shared" si="7"/>
        <v>9485248</v>
      </c>
      <c r="F52" s="49">
        <f t="shared" si="7"/>
        <v>6836665</v>
      </c>
      <c r="G52" s="49">
        <f t="shared" si="7"/>
        <v>6520376</v>
      </c>
      <c r="H52" s="49">
        <f t="shared" si="7"/>
        <v>7270193</v>
      </c>
      <c r="I52" s="49">
        <f t="shared" si="7"/>
        <v>7303505</v>
      </c>
      <c r="J52" s="49">
        <f t="shared" si="7"/>
        <v>8660822</v>
      </c>
      <c r="K52" s="49">
        <f t="shared" si="7"/>
        <v>6740064</v>
      </c>
      <c r="L52" s="49">
        <f t="shared" si="7"/>
        <v>7200801</v>
      </c>
      <c r="M52" s="49">
        <f t="shared" si="7"/>
        <v>5518520</v>
      </c>
      <c r="N52" s="49">
        <f t="shared" si="7"/>
        <v>5725037</v>
      </c>
      <c r="O52" s="49">
        <f t="shared" si="7"/>
        <v>5510400</v>
      </c>
      <c r="P52" s="49">
        <f t="shared" si="7"/>
        <v>4875941</v>
      </c>
      <c r="Q52" s="49">
        <f t="shared" si="7"/>
        <v>5200523</v>
      </c>
      <c r="R52" s="49">
        <f t="shared" si="7"/>
        <v>4152842</v>
      </c>
      <c r="S52" s="49">
        <f t="shared" si="7"/>
        <v>3683058</v>
      </c>
      <c r="T52" s="49">
        <f t="shared" si="7"/>
        <v>3507847</v>
      </c>
      <c r="U52" s="49">
        <f t="shared" si="7"/>
        <v>3970540</v>
      </c>
    </row>
    <row r="53" spans="1:21" ht="12.75">
      <c r="A53" s="43" t="s">
        <v>60</v>
      </c>
      <c r="B53" s="37" t="s">
        <v>33</v>
      </c>
      <c r="C53" s="46">
        <f aca="true" t="shared" si="8" ref="C53:U53">C46+C52</f>
        <v>26331837.87671231</v>
      </c>
      <c r="D53" s="46">
        <f t="shared" si="8"/>
        <v>25856763.514285672</v>
      </c>
      <c r="E53" s="46">
        <f t="shared" si="8"/>
        <v>20434603</v>
      </c>
      <c r="F53" s="46">
        <f t="shared" si="8"/>
        <v>16790402</v>
      </c>
      <c r="G53" s="46">
        <f t="shared" si="8"/>
        <v>16682630</v>
      </c>
      <c r="H53" s="46">
        <f t="shared" si="8"/>
        <v>16566047</v>
      </c>
      <c r="I53" s="46">
        <f t="shared" si="8"/>
        <v>16645225</v>
      </c>
      <c r="J53" s="46">
        <f t="shared" si="8"/>
        <v>19992503</v>
      </c>
      <c r="K53" s="46">
        <f t="shared" si="8"/>
        <v>14012040</v>
      </c>
      <c r="L53" s="46">
        <f t="shared" si="8"/>
        <v>13272641</v>
      </c>
      <c r="M53" s="46">
        <f t="shared" si="8"/>
        <v>10828318</v>
      </c>
      <c r="N53" s="46">
        <f t="shared" si="8"/>
        <v>10563230</v>
      </c>
      <c r="O53" s="46">
        <f t="shared" si="8"/>
        <v>9618472</v>
      </c>
      <c r="P53" s="46">
        <f t="shared" si="8"/>
        <v>9277774</v>
      </c>
      <c r="Q53" s="46">
        <f t="shared" si="8"/>
        <v>9750897</v>
      </c>
      <c r="R53" s="46">
        <f t="shared" si="8"/>
        <v>8930540</v>
      </c>
      <c r="S53" s="46">
        <f t="shared" si="8"/>
        <v>8312630</v>
      </c>
      <c r="T53" s="46">
        <f t="shared" si="8"/>
        <v>7315165</v>
      </c>
      <c r="U53" s="46">
        <f t="shared" si="8"/>
        <v>9186609</v>
      </c>
    </row>
    <row r="54" spans="1:21" ht="12.75">
      <c r="A54" s="43"/>
      <c r="B54" s="37"/>
      <c r="C54" s="50"/>
      <c r="D54" s="50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</row>
    <row r="55" spans="1:21" ht="12.75">
      <c r="A55" s="43" t="s">
        <v>98</v>
      </c>
      <c r="B55" s="37" t="s">
        <v>33</v>
      </c>
      <c r="C55" s="46">
        <f aca="true" t="shared" si="9" ref="C55:U55">C53-C62</f>
        <v>11125576.273972582</v>
      </c>
      <c r="D55" s="46">
        <f t="shared" si="9"/>
        <v>8099984.242857102</v>
      </c>
      <c r="E55" s="46">
        <f t="shared" si="9"/>
        <v>7171141</v>
      </c>
      <c r="F55" s="46">
        <f t="shared" si="9"/>
        <v>5602925</v>
      </c>
      <c r="G55" s="46">
        <f t="shared" si="9"/>
        <v>6090983</v>
      </c>
      <c r="H55" s="46">
        <f t="shared" si="9"/>
        <v>5265019</v>
      </c>
      <c r="I55" s="46">
        <f t="shared" si="9"/>
        <v>6093406</v>
      </c>
      <c r="J55" s="46">
        <f t="shared" si="9"/>
        <v>9830578</v>
      </c>
      <c r="K55" s="46">
        <f t="shared" si="9"/>
        <v>5468471</v>
      </c>
      <c r="L55" s="46">
        <f t="shared" si="9"/>
        <v>4210640</v>
      </c>
      <c r="M55" s="46">
        <f t="shared" si="9"/>
        <v>3173611</v>
      </c>
      <c r="N55" s="46">
        <f t="shared" si="9"/>
        <v>3397593</v>
      </c>
      <c r="O55" s="46">
        <f t="shared" si="9"/>
        <v>3438047</v>
      </c>
      <c r="P55" s="46">
        <f t="shared" si="9"/>
        <v>3465912</v>
      </c>
      <c r="Q55" s="46">
        <f t="shared" si="9"/>
        <v>3866023</v>
      </c>
      <c r="R55" s="46">
        <f t="shared" si="9"/>
        <v>2933729</v>
      </c>
      <c r="S55" s="46">
        <f t="shared" si="9"/>
        <v>2438005</v>
      </c>
      <c r="T55" s="46">
        <f t="shared" si="9"/>
        <v>-954041</v>
      </c>
      <c r="U55" s="46">
        <f t="shared" si="9"/>
        <v>-1102</v>
      </c>
    </row>
    <row r="56" spans="1:21" ht="14.25">
      <c r="A56" s="36" t="s">
        <v>61</v>
      </c>
      <c r="B56" s="37" t="s">
        <v>33</v>
      </c>
      <c r="C56" s="28">
        <v>1620635.50684932</v>
      </c>
      <c r="D56" s="28">
        <v>1455382.57142857</v>
      </c>
      <c r="E56" s="28">
        <v>1169247</v>
      </c>
      <c r="F56" s="28">
        <v>906541</v>
      </c>
      <c r="G56" s="28">
        <v>930657</v>
      </c>
      <c r="H56" s="28">
        <v>800160</v>
      </c>
      <c r="I56" s="28">
        <v>925893</v>
      </c>
      <c r="J56" s="28">
        <v>946004</v>
      </c>
      <c r="K56" s="28">
        <v>974282</v>
      </c>
      <c r="L56" s="28">
        <v>884720</v>
      </c>
      <c r="M56" s="28">
        <v>706409</v>
      </c>
      <c r="N56" s="28">
        <v>587638</v>
      </c>
      <c r="O56" s="28">
        <v>517973</v>
      </c>
      <c r="P56" s="28">
        <v>462441</v>
      </c>
      <c r="Q56" s="28">
        <v>524677</v>
      </c>
      <c r="R56" s="28">
        <v>349960</v>
      </c>
      <c r="S56" s="28">
        <v>251762</v>
      </c>
      <c r="T56" s="28">
        <v>2175075</v>
      </c>
      <c r="U56" s="28">
        <v>2113570</v>
      </c>
    </row>
    <row r="57" spans="1:21" ht="12.75">
      <c r="A57" s="36" t="s">
        <v>62</v>
      </c>
      <c r="B57" s="37" t="s">
        <v>33</v>
      </c>
      <c r="C57" s="28">
        <v>4598082.90410959</v>
      </c>
      <c r="D57" s="28">
        <v>4303616.92857143</v>
      </c>
      <c r="E57" s="28">
        <v>4194167</v>
      </c>
      <c r="F57" s="28">
        <v>4290258</v>
      </c>
      <c r="G57" s="28">
        <v>3278400</v>
      </c>
      <c r="H57" s="28">
        <v>3991139</v>
      </c>
      <c r="I57" s="28">
        <v>3332290</v>
      </c>
      <c r="J57" s="28">
        <v>3038432</v>
      </c>
      <c r="K57" s="28">
        <v>3054724</v>
      </c>
      <c r="L57" s="28">
        <v>2909753</v>
      </c>
      <c r="M57" s="28">
        <v>2500324</v>
      </c>
      <c r="N57" s="28">
        <v>2632594</v>
      </c>
      <c r="O57" s="28">
        <v>2173652</v>
      </c>
      <c r="P57" s="28">
        <v>2658330</v>
      </c>
      <c r="Q57" s="28">
        <v>2828534</v>
      </c>
      <c r="R57" s="28">
        <v>3188744</v>
      </c>
      <c r="S57" s="28">
        <v>3018265</v>
      </c>
      <c r="T57" s="28">
        <v>3065020</v>
      </c>
      <c r="U57" s="28">
        <v>3685834</v>
      </c>
    </row>
    <row r="58" spans="1:21" ht="12.75">
      <c r="A58" s="36" t="s">
        <v>63</v>
      </c>
      <c r="B58" s="37" t="s">
        <v>33</v>
      </c>
      <c r="C58" s="28">
        <v>3018326.30136986</v>
      </c>
      <c r="D58" s="28">
        <v>2641015.3</v>
      </c>
      <c r="E58" s="28">
        <v>3056462</v>
      </c>
      <c r="F58" s="28">
        <v>2914644</v>
      </c>
      <c r="G58" s="28">
        <v>2776570</v>
      </c>
      <c r="H58" s="28">
        <v>3827695</v>
      </c>
      <c r="I58" s="28">
        <v>3046457</v>
      </c>
      <c r="J58" s="28">
        <v>2401822</v>
      </c>
      <c r="K58" s="28">
        <v>1692435</v>
      </c>
      <c r="L58" s="28">
        <v>2031709</v>
      </c>
      <c r="M58" s="28">
        <v>1665432</v>
      </c>
      <c r="N58" s="28">
        <v>1465788</v>
      </c>
      <c r="O58" s="28">
        <v>1036217</v>
      </c>
      <c r="P58" s="28">
        <v>918602</v>
      </c>
      <c r="Q58" s="28">
        <v>943445</v>
      </c>
      <c r="R58" s="28">
        <v>1137735</v>
      </c>
      <c r="S58" s="28">
        <v>1300312</v>
      </c>
      <c r="T58" s="28">
        <v>1747052</v>
      </c>
      <c r="U58" s="28">
        <v>2037211</v>
      </c>
    </row>
    <row r="59" spans="1:21" ht="12.75">
      <c r="A59" s="36" t="s">
        <v>64</v>
      </c>
      <c r="B59" s="37" t="s">
        <v>33</v>
      </c>
      <c r="C59" s="28">
        <v>1872734.82191781</v>
      </c>
      <c r="D59" s="28">
        <v>1537946.35714286</v>
      </c>
      <c r="E59" s="28">
        <v>1377137</v>
      </c>
      <c r="F59" s="28">
        <v>926256</v>
      </c>
      <c r="G59" s="28">
        <v>1123275</v>
      </c>
      <c r="H59" s="28">
        <v>1070104</v>
      </c>
      <c r="I59" s="28">
        <v>1240760</v>
      </c>
      <c r="J59" s="28">
        <v>1180571</v>
      </c>
      <c r="K59" s="28">
        <v>1062967</v>
      </c>
      <c r="L59" s="28">
        <v>1907291</v>
      </c>
      <c r="M59" s="28">
        <v>1167414</v>
      </c>
      <c r="N59" s="28">
        <v>484284</v>
      </c>
      <c r="O59" s="28">
        <v>473309</v>
      </c>
      <c r="P59" s="28">
        <v>448810</v>
      </c>
      <c r="Q59" s="28">
        <v>429615</v>
      </c>
      <c r="R59" s="28">
        <v>321264</v>
      </c>
      <c r="S59" s="28">
        <v>237170</v>
      </c>
      <c r="T59" s="28">
        <v>270244</v>
      </c>
      <c r="U59" s="28">
        <v>366209</v>
      </c>
    </row>
    <row r="60" spans="1:21" ht="12.75">
      <c r="A60" s="36" t="s">
        <v>65</v>
      </c>
      <c r="B60" s="37" t="s">
        <v>33</v>
      </c>
      <c r="C60" s="28">
        <v>4096482.06849315</v>
      </c>
      <c r="D60" s="28">
        <v>7818818.11428571</v>
      </c>
      <c r="E60" s="28">
        <v>3466449</v>
      </c>
      <c r="F60" s="28">
        <v>2149778</v>
      </c>
      <c r="G60" s="28">
        <v>2482745</v>
      </c>
      <c r="H60" s="28">
        <v>1611930</v>
      </c>
      <c r="I60" s="28">
        <v>2006419</v>
      </c>
      <c r="J60" s="28">
        <v>2595096</v>
      </c>
      <c r="K60" s="28">
        <v>1759161</v>
      </c>
      <c r="L60" s="28">
        <v>1328528</v>
      </c>
      <c r="M60" s="28">
        <v>1615128</v>
      </c>
      <c r="N60" s="28">
        <v>1995333</v>
      </c>
      <c r="O60" s="28">
        <v>1979274</v>
      </c>
      <c r="P60" s="28">
        <v>1323679</v>
      </c>
      <c r="Q60" s="28">
        <v>1158603</v>
      </c>
      <c r="R60" s="28">
        <v>999108</v>
      </c>
      <c r="S60" s="28">
        <v>1067116</v>
      </c>
      <c r="T60" s="28">
        <v>1011815</v>
      </c>
      <c r="U60" s="28">
        <v>984887</v>
      </c>
    </row>
    <row r="61" spans="1:21" ht="12.75">
      <c r="A61" s="36" t="s">
        <v>66</v>
      </c>
      <c r="B61" s="37" t="s">
        <v>33</v>
      </c>
      <c r="C61" s="28">
        <f aca="true" t="shared" si="10" ref="C61:U61">SUM(C58:C60)</f>
        <v>8987543.19178082</v>
      </c>
      <c r="D61" s="28">
        <f t="shared" si="10"/>
        <v>11997779.77142857</v>
      </c>
      <c r="E61" s="28">
        <f t="shared" si="10"/>
        <v>7900048</v>
      </c>
      <c r="F61" s="28">
        <f t="shared" si="10"/>
        <v>5990678</v>
      </c>
      <c r="G61" s="28">
        <f t="shared" si="10"/>
        <v>6382590</v>
      </c>
      <c r="H61" s="28">
        <f t="shared" si="10"/>
        <v>6509729</v>
      </c>
      <c r="I61" s="28">
        <f t="shared" si="10"/>
        <v>6293636</v>
      </c>
      <c r="J61" s="28">
        <f t="shared" si="10"/>
        <v>6177489</v>
      </c>
      <c r="K61" s="28">
        <f t="shared" si="10"/>
        <v>4514563</v>
      </c>
      <c r="L61" s="28">
        <f t="shared" si="10"/>
        <v>5267528</v>
      </c>
      <c r="M61" s="28">
        <f t="shared" si="10"/>
        <v>4447974</v>
      </c>
      <c r="N61" s="28">
        <f t="shared" si="10"/>
        <v>3945405</v>
      </c>
      <c r="O61" s="28">
        <f t="shared" si="10"/>
        <v>3488800</v>
      </c>
      <c r="P61" s="28">
        <f t="shared" si="10"/>
        <v>2691091</v>
      </c>
      <c r="Q61" s="28">
        <f t="shared" si="10"/>
        <v>2531663</v>
      </c>
      <c r="R61" s="28">
        <f t="shared" si="10"/>
        <v>2458107</v>
      </c>
      <c r="S61" s="28">
        <f t="shared" si="10"/>
        <v>2604598</v>
      </c>
      <c r="T61" s="28">
        <f t="shared" si="10"/>
        <v>3029111</v>
      </c>
      <c r="U61" s="28">
        <f t="shared" si="10"/>
        <v>3388307</v>
      </c>
    </row>
    <row r="62" spans="1:21" ht="12.75">
      <c r="A62" s="48" t="s">
        <v>67</v>
      </c>
      <c r="B62" s="37" t="s">
        <v>33</v>
      </c>
      <c r="C62" s="49">
        <f aca="true" t="shared" si="11" ref="C62:U62">C56+C57+C61</f>
        <v>15206261.602739729</v>
      </c>
      <c r="D62" s="49">
        <f t="shared" si="11"/>
        <v>17756779.27142857</v>
      </c>
      <c r="E62" s="49">
        <f t="shared" si="11"/>
        <v>13263462</v>
      </c>
      <c r="F62" s="49">
        <f t="shared" si="11"/>
        <v>11187477</v>
      </c>
      <c r="G62" s="49">
        <f t="shared" si="11"/>
        <v>10591647</v>
      </c>
      <c r="H62" s="49">
        <f t="shared" si="11"/>
        <v>11301028</v>
      </c>
      <c r="I62" s="49">
        <f t="shared" si="11"/>
        <v>10551819</v>
      </c>
      <c r="J62" s="49">
        <f t="shared" si="11"/>
        <v>10161925</v>
      </c>
      <c r="K62" s="49">
        <f t="shared" si="11"/>
        <v>8543569</v>
      </c>
      <c r="L62" s="49">
        <f t="shared" si="11"/>
        <v>9062001</v>
      </c>
      <c r="M62" s="49">
        <f t="shared" si="11"/>
        <v>7654707</v>
      </c>
      <c r="N62" s="49">
        <f t="shared" si="11"/>
        <v>7165637</v>
      </c>
      <c r="O62" s="49">
        <f t="shared" si="11"/>
        <v>6180425</v>
      </c>
      <c r="P62" s="49">
        <f t="shared" si="11"/>
        <v>5811862</v>
      </c>
      <c r="Q62" s="49">
        <f t="shared" si="11"/>
        <v>5884874</v>
      </c>
      <c r="R62" s="49">
        <f t="shared" si="11"/>
        <v>5996811</v>
      </c>
      <c r="S62" s="49">
        <f t="shared" si="11"/>
        <v>5874625</v>
      </c>
      <c r="T62" s="49">
        <f t="shared" si="11"/>
        <v>8269206</v>
      </c>
      <c r="U62" s="49">
        <f t="shared" si="11"/>
        <v>9187711</v>
      </c>
    </row>
    <row r="63" spans="1:21" ht="12.75">
      <c r="A63" s="44" t="s">
        <v>68</v>
      </c>
      <c r="B63" s="45" t="s">
        <v>33</v>
      </c>
      <c r="C63" s="46">
        <f aca="true" t="shared" si="12" ref="C63:U63">C62+C55</f>
        <v>26331837.87671231</v>
      </c>
      <c r="D63" s="46">
        <f t="shared" si="12"/>
        <v>25856763.514285672</v>
      </c>
      <c r="E63" s="46">
        <f t="shared" si="12"/>
        <v>20434603</v>
      </c>
      <c r="F63" s="46">
        <f t="shared" si="12"/>
        <v>16790402</v>
      </c>
      <c r="G63" s="46">
        <f t="shared" si="12"/>
        <v>16682630</v>
      </c>
      <c r="H63" s="46">
        <f t="shared" si="12"/>
        <v>16566047</v>
      </c>
      <c r="I63" s="46">
        <f t="shared" si="12"/>
        <v>16645225</v>
      </c>
      <c r="J63" s="46">
        <f t="shared" si="12"/>
        <v>19992503</v>
      </c>
      <c r="K63" s="46">
        <f t="shared" si="12"/>
        <v>14012040</v>
      </c>
      <c r="L63" s="46">
        <f t="shared" si="12"/>
        <v>13272641</v>
      </c>
      <c r="M63" s="46">
        <f t="shared" si="12"/>
        <v>10828318</v>
      </c>
      <c r="N63" s="46">
        <f t="shared" si="12"/>
        <v>10563230</v>
      </c>
      <c r="O63" s="46">
        <f t="shared" si="12"/>
        <v>9618472</v>
      </c>
      <c r="P63" s="46">
        <f t="shared" si="12"/>
        <v>9277774</v>
      </c>
      <c r="Q63" s="46">
        <f t="shared" si="12"/>
        <v>9750897</v>
      </c>
      <c r="R63" s="46">
        <f t="shared" si="12"/>
        <v>8930540</v>
      </c>
      <c r="S63" s="46">
        <f t="shared" si="12"/>
        <v>8312630</v>
      </c>
      <c r="T63" s="46">
        <f t="shared" si="12"/>
        <v>7315165</v>
      </c>
      <c r="U63" s="46">
        <f t="shared" si="12"/>
        <v>9186609</v>
      </c>
    </row>
    <row r="64" spans="1:12" ht="12.75">
      <c r="A64" s="22" t="s">
        <v>69</v>
      </c>
      <c r="B64" s="14"/>
      <c r="C64" s="14"/>
      <c r="D64" s="14"/>
      <c r="L64" s="16"/>
    </row>
    <row r="65" spans="1:12" ht="12.75">
      <c r="A65" s="22" t="s">
        <v>70</v>
      </c>
      <c r="B65" s="14"/>
      <c r="C65" s="14"/>
      <c r="D65" s="14"/>
      <c r="L65" s="16"/>
    </row>
    <row r="66" spans="1:12" ht="12.75">
      <c r="A66" s="18"/>
      <c r="B66" s="14"/>
      <c r="C66" s="14"/>
      <c r="D66" s="14"/>
      <c r="L66" s="16"/>
    </row>
    <row r="67" spans="1:12" ht="15">
      <c r="A67" s="13" t="s">
        <v>99</v>
      </c>
      <c r="B67" s="19"/>
      <c r="C67" s="19"/>
      <c r="D67" s="19"/>
      <c r="L67" s="16"/>
    </row>
    <row r="68" spans="1:12" ht="14.25">
      <c r="A68" s="20" t="s">
        <v>31</v>
      </c>
      <c r="B68" s="19"/>
      <c r="C68" s="19"/>
      <c r="D68" s="19"/>
      <c r="L68" s="16"/>
    </row>
    <row r="69" spans="1:21" ht="12.75">
      <c r="A69" s="34"/>
      <c r="B69" s="42"/>
      <c r="C69" s="26">
        <v>2008</v>
      </c>
      <c r="D69" s="26">
        <v>2007</v>
      </c>
      <c r="E69" s="27">
        <v>2006</v>
      </c>
      <c r="F69" s="27">
        <v>2005</v>
      </c>
      <c r="G69" s="27">
        <v>2004</v>
      </c>
      <c r="H69" s="27">
        <v>2003</v>
      </c>
      <c r="I69" s="27">
        <v>2002</v>
      </c>
      <c r="J69" s="27">
        <v>2001</v>
      </c>
      <c r="K69" s="27">
        <v>2000</v>
      </c>
      <c r="L69" s="27">
        <v>1999</v>
      </c>
      <c r="M69" s="27">
        <v>1998</v>
      </c>
      <c r="N69" s="27">
        <v>1997</v>
      </c>
      <c r="O69" s="27">
        <v>1996</v>
      </c>
      <c r="P69" s="27">
        <v>1995</v>
      </c>
      <c r="Q69" s="27">
        <v>1994</v>
      </c>
      <c r="R69" s="27">
        <v>1993</v>
      </c>
      <c r="S69" s="27">
        <v>1992</v>
      </c>
      <c r="T69" s="27">
        <v>1991</v>
      </c>
      <c r="U69" s="27">
        <v>1990</v>
      </c>
    </row>
    <row r="70" spans="1:21" ht="12.75">
      <c r="A70" s="36" t="s">
        <v>71</v>
      </c>
      <c r="B70" s="37" t="s">
        <v>27</v>
      </c>
      <c r="C70" s="28">
        <v>2617513.13580247</v>
      </c>
      <c r="D70" s="28">
        <v>2397124.94871795</v>
      </c>
      <c r="E70" s="28">
        <v>1788933</v>
      </c>
      <c r="F70" s="28">
        <v>1351659</v>
      </c>
      <c r="G70" s="28">
        <v>1212075</v>
      </c>
      <c r="H70" s="28">
        <v>1055692</v>
      </c>
      <c r="I70" s="28">
        <v>1093162</v>
      </c>
      <c r="J70" s="28">
        <v>1046128</v>
      </c>
      <c r="K70" s="28">
        <v>934297</v>
      </c>
      <c r="L70" s="28">
        <v>770583</v>
      </c>
      <c r="M70" s="28">
        <v>667879</v>
      </c>
      <c r="N70" s="28">
        <v>628793</v>
      </c>
      <c r="O70" s="28">
        <v>506336</v>
      </c>
      <c r="P70" s="28">
        <v>521680</v>
      </c>
      <c r="Q70" s="28">
        <v>460694</v>
      </c>
      <c r="R70" s="28">
        <v>387781</v>
      </c>
      <c r="S70" s="28">
        <v>320669</v>
      </c>
      <c r="T70" s="28">
        <v>302853</v>
      </c>
      <c r="U70" s="28">
        <v>320170</v>
      </c>
    </row>
    <row r="71" spans="1:21" ht="14.25">
      <c r="A71" s="36" t="s">
        <v>72</v>
      </c>
      <c r="B71" s="37" t="s">
        <v>27</v>
      </c>
      <c r="C71" s="28">
        <v>778674.234567901</v>
      </c>
      <c r="D71" s="28">
        <v>642467.948717949</v>
      </c>
      <c r="E71" s="28">
        <v>451514</v>
      </c>
      <c r="F71" s="28">
        <v>477368</v>
      </c>
      <c r="G71" s="28">
        <v>442716</v>
      </c>
      <c r="H71" s="28">
        <v>337526</v>
      </c>
      <c r="I71" s="28">
        <v>263082</v>
      </c>
      <c r="J71" s="28">
        <v>360981</v>
      </c>
      <c r="K71" s="28">
        <v>310637</v>
      </c>
      <c r="L71" s="28">
        <v>208038</v>
      </c>
      <c r="M71" s="28">
        <v>190942</v>
      </c>
      <c r="N71" s="28">
        <v>211397</v>
      </c>
      <c r="O71" s="28">
        <v>172466</v>
      </c>
      <c r="P71" s="28">
        <v>118072</v>
      </c>
      <c r="Q71" s="28">
        <v>120118</v>
      </c>
      <c r="R71" s="28">
        <v>106721</v>
      </c>
      <c r="S71" s="28">
        <v>123083</v>
      </c>
      <c r="T71" s="28">
        <v>89671</v>
      </c>
      <c r="U71" s="28">
        <v>162421</v>
      </c>
    </row>
    <row r="72" spans="1:21" ht="14.25">
      <c r="A72" s="36" t="s">
        <v>73</v>
      </c>
      <c r="B72" s="37" t="s">
        <v>27</v>
      </c>
      <c r="C72" s="28">
        <v>926086.419753086</v>
      </c>
      <c r="D72" s="28">
        <v>1204602.56410256</v>
      </c>
      <c r="E72" s="28">
        <v>35211</v>
      </c>
      <c r="F72" s="28">
        <v>0</v>
      </c>
      <c r="G72" s="28">
        <v>0</v>
      </c>
      <c r="H72" s="28">
        <v>0</v>
      </c>
      <c r="I72" s="28">
        <v>43767</v>
      </c>
      <c r="J72" s="28">
        <v>43750</v>
      </c>
      <c r="K72" s="28">
        <v>59392</v>
      </c>
      <c r="L72" s="28">
        <v>0</v>
      </c>
      <c r="M72" s="28">
        <v>110465</v>
      </c>
      <c r="N72" s="28">
        <v>0</v>
      </c>
      <c r="O72" s="28">
        <v>205263</v>
      </c>
      <c r="P72" s="28">
        <v>79439</v>
      </c>
      <c r="Q72" s="28">
        <v>162323</v>
      </c>
      <c r="R72" s="28"/>
      <c r="S72" s="28"/>
      <c r="T72" s="28"/>
      <c r="U72" s="28"/>
    </row>
    <row r="73" spans="1:21" ht="12.75">
      <c r="A73" s="36" t="s">
        <v>118</v>
      </c>
      <c r="B73" s="37" t="s">
        <v>27</v>
      </c>
      <c r="C73" s="28">
        <v>2766283.95061728</v>
      </c>
      <c r="D73" s="28">
        <v>2360057.69230769</v>
      </c>
      <c r="E73" s="28">
        <v>1897746</v>
      </c>
      <c r="F73" s="28">
        <v>1542464</v>
      </c>
      <c r="G73" s="28">
        <v>1477313</v>
      </c>
      <c r="H73" s="28">
        <v>1245618</v>
      </c>
      <c r="I73" s="28">
        <v>1240521</v>
      </c>
      <c r="J73" s="28">
        <v>1049250</v>
      </c>
      <c r="K73" s="28">
        <v>888734</v>
      </c>
      <c r="L73" s="28">
        <v>792471</v>
      </c>
      <c r="M73" s="28">
        <v>689535</v>
      </c>
      <c r="N73" s="28">
        <v>623939</v>
      </c>
      <c r="O73" s="28">
        <v>578333</v>
      </c>
      <c r="P73" s="28">
        <v>568972</v>
      </c>
      <c r="Q73" s="28">
        <v>535657</v>
      </c>
      <c r="R73" s="28">
        <v>505185</v>
      </c>
      <c r="S73" s="28">
        <v>470667</v>
      </c>
      <c r="T73" s="28">
        <v>409839</v>
      </c>
      <c r="U73" s="28">
        <v>444429</v>
      </c>
    </row>
    <row r="74" spans="1:21" ht="12.75">
      <c r="A74" s="36" t="s">
        <v>74</v>
      </c>
      <c r="B74" s="37" t="s">
        <v>29</v>
      </c>
      <c r="C74" s="53">
        <f aca="true" t="shared" si="13" ref="C74:U74">(C70/C73)*100</f>
        <v>94.62199768821229</v>
      </c>
      <c r="D74" s="53">
        <f t="shared" si="13"/>
        <v>101.57060806314506</v>
      </c>
      <c r="E74" s="53">
        <f t="shared" si="13"/>
        <v>94.2661979000351</v>
      </c>
      <c r="F74" s="53">
        <f t="shared" si="13"/>
        <v>87.62985716360318</v>
      </c>
      <c r="G74" s="53">
        <f t="shared" si="13"/>
        <v>82.0459171482279</v>
      </c>
      <c r="H74" s="53">
        <f t="shared" si="13"/>
        <v>84.75246825270669</v>
      </c>
      <c r="I74" s="53">
        <f t="shared" si="13"/>
        <v>88.12120068906532</v>
      </c>
      <c r="J74" s="53">
        <f t="shared" si="13"/>
        <v>99.70245413390518</v>
      </c>
      <c r="K74" s="53">
        <f t="shared" si="13"/>
        <v>105.12673083284763</v>
      </c>
      <c r="L74" s="53">
        <f t="shared" si="13"/>
        <v>97.2380061857153</v>
      </c>
      <c r="M74" s="53">
        <f t="shared" si="13"/>
        <v>96.85933273872972</v>
      </c>
      <c r="N74" s="53">
        <f t="shared" si="13"/>
        <v>100.77796066602664</v>
      </c>
      <c r="O74" s="53">
        <f t="shared" si="13"/>
        <v>87.55094383339703</v>
      </c>
      <c r="P74" s="53">
        <f t="shared" si="13"/>
        <v>91.68816743178925</v>
      </c>
      <c r="Q74" s="53">
        <f t="shared" si="13"/>
        <v>86.00541017852842</v>
      </c>
      <c r="R74" s="53">
        <f t="shared" si="13"/>
        <v>76.76019675960292</v>
      </c>
      <c r="S74" s="53">
        <f t="shared" si="13"/>
        <v>68.13075911419327</v>
      </c>
      <c r="T74" s="53">
        <f t="shared" si="13"/>
        <v>73.89560290748318</v>
      </c>
      <c r="U74" s="53">
        <f t="shared" si="13"/>
        <v>72.04075341618122</v>
      </c>
    </row>
    <row r="75" spans="1:21" ht="12.75">
      <c r="A75" s="36" t="s">
        <v>75</v>
      </c>
      <c r="B75" s="37"/>
      <c r="C75" s="54">
        <v>7.68987654320988</v>
      </c>
      <c r="D75" s="54">
        <v>7.13410256410256</v>
      </c>
      <c r="E75" s="53">
        <v>5.85</v>
      </c>
      <c r="F75" s="53">
        <v>4.38</v>
      </c>
      <c r="G75" s="53">
        <v>4.266</v>
      </c>
      <c r="H75" s="53">
        <v>4.2</v>
      </c>
      <c r="I75" s="53">
        <v>4.61</v>
      </c>
      <c r="J75" s="53">
        <v>4.3</v>
      </c>
      <c r="K75" s="53">
        <v>4.3</v>
      </c>
      <c r="L75" s="53">
        <v>4.1</v>
      </c>
      <c r="M75" s="53">
        <v>3.8</v>
      </c>
      <c r="N75" s="53">
        <v>3.8</v>
      </c>
      <c r="O75" s="53">
        <v>3.6</v>
      </c>
      <c r="P75" s="53">
        <v>3.5</v>
      </c>
      <c r="Q75" s="53">
        <v>3.6</v>
      </c>
      <c r="R75" s="53">
        <v>3.4</v>
      </c>
      <c r="S75" s="53">
        <v>3.1</v>
      </c>
      <c r="T75" s="53">
        <v>3.3</v>
      </c>
      <c r="U75" s="53">
        <v>3.4</v>
      </c>
    </row>
    <row r="76" spans="1:21" ht="12.75">
      <c r="A76" s="36" t="s">
        <v>100</v>
      </c>
      <c r="B76" s="37" t="s">
        <v>27</v>
      </c>
      <c r="C76" s="28">
        <f aca="true" t="shared" si="14" ref="C76:U76">(C70+C71)/C75</f>
        <v>441643.9394425892</v>
      </c>
      <c r="D76" s="28">
        <f t="shared" si="14"/>
        <v>426065.208640334</v>
      </c>
      <c r="E76" s="28">
        <f t="shared" si="14"/>
        <v>382982.3931623932</v>
      </c>
      <c r="F76" s="28">
        <f t="shared" si="14"/>
        <v>417586.07305936073</v>
      </c>
      <c r="G76" s="28">
        <f t="shared" si="14"/>
        <v>387902.25035161746</v>
      </c>
      <c r="H76" s="28">
        <f t="shared" si="14"/>
        <v>331718.5714285714</v>
      </c>
      <c r="I76" s="28">
        <f t="shared" si="14"/>
        <v>294196.09544468543</v>
      </c>
      <c r="J76" s="28">
        <f t="shared" si="14"/>
        <v>327234.6511627907</v>
      </c>
      <c r="K76" s="28">
        <f t="shared" si="14"/>
        <v>289519.5348837209</v>
      </c>
      <c r="L76" s="28">
        <f t="shared" si="14"/>
        <v>238688.04878048782</v>
      </c>
      <c r="M76" s="28">
        <f t="shared" si="14"/>
        <v>226005.5263157895</v>
      </c>
      <c r="N76" s="28">
        <f t="shared" si="14"/>
        <v>221102.6315789474</v>
      </c>
      <c r="O76" s="28">
        <f t="shared" si="14"/>
        <v>188556.1111111111</v>
      </c>
      <c r="P76" s="28">
        <f t="shared" si="14"/>
        <v>182786.2857142857</v>
      </c>
      <c r="Q76" s="28">
        <f t="shared" si="14"/>
        <v>161336.66666666666</v>
      </c>
      <c r="R76" s="28">
        <f t="shared" si="14"/>
        <v>145441.76470588235</v>
      </c>
      <c r="S76" s="28">
        <f t="shared" si="14"/>
        <v>143145.8064516129</v>
      </c>
      <c r="T76" s="28">
        <f t="shared" si="14"/>
        <v>118946.66666666667</v>
      </c>
      <c r="U76" s="28">
        <f t="shared" si="14"/>
        <v>141938.5294117647</v>
      </c>
    </row>
    <row r="77" spans="1:21" ht="12.75">
      <c r="A77" s="36" t="s">
        <v>107</v>
      </c>
      <c r="B77" s="37" t="s">
        <v>33</v>
      </c>
      <c r="C77" s="55">
        <f aca="true" t="shared" si="15" ref="C77:U77">C17/C70</f>
        <v>8.365825664209275</v>
      </c>
      <c r="D77" s="55">
        <f t="shared" si="15"/>
        <v>8.043925424423753</v>
      </c>
      <c r="E77" s="55">
        <f t="shared" si="15"/>
        <v>8.15285144832143</v>
      </c>
      <c r="F77" s="55">
        <f t="shared" si="15"/>
        <v>7.572776121788114</v>
      </c>
      <c r="G77" s="55">
        <f t="shared" si="15"/>
        <v>7.763115318771528</v>
      </c>
      <c r="H77" s="55">
        <f t="shared" si="15"/>
        <v>7.422705675518996</v>
      </c>
      <c r="I77" s="55">
        <f t="shared" si="15"/>
        <v>8.14701663614359</v>
      </c>
      <c r="J77" s="55">
        <f t="shared" si="15"/>
        <v>8.019629529082483</v>
      </c>
      <c r="K77" s="55">
        <f t="shared" si="15"/>
        <v>8.451977262048363</v>
      </c>
      <c r="L77" s="55">
        <f t="shared" si="15"/>
        <v>8.605790680562638</v>
      </c>
      <c r="M77" s="55">
        <f t="shared" si="15"/>
        <v>8.392259675779595</v>
      </c>
      <c r="N77" s="55">
        <f t="shared" si="15"/>
        <v>8.682830438634017</v>
      </c>
      <c r="O77" s="55">
        <f t="shared" si="15"/>
        <v>9.851472144978828</v>
      </c>
      <c r="P77" s="55">
        <f t="shared" si="15"/>
        <v>11.28577480447784</v>
      </c>
      <c r="Q77" s="55">
        <f t="shared" si="15"/>
        <v>11.504803622361047</v>
      </c>
      <c r="R77" s="55">
        <f t="shared" si="15"/>
        <v>13.614785149349762</v>
      </c>
      <c r="S77" s="55">
        <f t="shared" si="15"/>
        <v>12.273871188047488</v>
      </c>
      <c r="T77" s="55">
        <f t="shared" si="15"/>
        <v>11.54038097690959</v>
      </c>
      <c r="U77" s="55">
        <f t="shared" si="15"/>
        <v>10.978745666364743</v>
      </c>
    </row>
    <row r="78" spans="1:21" ht="12.75">
      <c r="A78" s="36" t="s">
        <v>108</v>
      </c>
      <c r="B78" s="37" t="s">
        <v>33</v>
      </c>
      <c r="C78" s="55">
        <f aca="true" t="shared" si="16" ref="C78:U78">C18/C71</f>
        <v>2.1190100844561552</v>
      </c>
      <c r="D78" s="55">
        <f t="shared" si="16"/>
        <v>2.039327453230238</v>
      </c>
      <c r="E78" s="55">
        <f t="shared" si="16"/>
        <v>2.0043475949804437</v>
      </c>
      <c r="F78" s="55">
        <f t="shared" si="16"/>
        <v>1.7467362705501834</v>
      </c>
      <c r="G78" s="55">
        <f t="shared" si="16"/>
        <v>1.747754768293895</v>
      </c>
      <c r="H78" s="55">
        <f t="shared" si="16"/>
        <v>1.6547614109727844</v>
      </c>
      <c r="I78" s="55">
        <f t="shared" si="16"/>
        <v>1.95527250058917</v>
      </c>
      <c r="J78" s="55">
        <f t="shared" si="16"/>
        <v>2.2848100038506183</v>
      </c>
      <c r="K78" s="55">
        <f t="shared" si="16"/>
        <v>2.359667393130889</v>
      </c>
      <c r="L78" s="55">
        <f t="shared" si="16"/>
        <v>3.3663609532873804</v>
      </c>
      <c r="M78" s="55">
        <f t="shared" si="16"/>
        <v>3.398513684783861</v>
      </c>
      <c r="N78" s="55">
        <f t="shared" si="16"/>
        <v>2.7738331196753028</v>
      </c>
      <c r="O78" s="55">
        <f t="shared" si="16"/>
        <v>3.1739009427945217</v>
      </c>
      <c r="P78" s="55">
        <f t="shared" si="16"/>
        <v>3.6467833186530254</v>
      </c>
      <c r="Q78" s="55">
        <f t="shared" si="16"/>
        <v>3.044839241412611</v>
      </c>
      <c r="R78" s="55">
        <f t="shared" si="16"/>
        <v>0</v>
      </c>
      <c r="S78" s="55">
        <f t="shared" si="16"/>
        <v>0</v>
      </c>
      <c r="T78" s="55">
        <f t="shared" si="16"/>
        <v>0</v>
      </c>
      <c r="U78" s="55">
        <f t="shared" si="16"/>
        <v>0</v>
      </c>
    </row>
    <row r="79" spans="1:21" ht="12.75">
      <c r="A79" s="36" t="s">
        <v>123</v>
      </c>
      <c r="B79" s="37" t="s">
        <v>33</v>
      </c>
      <c r="C79" s="55">
        <f>(C17+C18)/(C70+C71)</f>
        <v>6.933562420288009</v>
      </c>
      <c r="D79" s="55">
        <f aca="true" t="shared" si="17" ref="D79:U79">(D17+D18)/(D70+D71)</f>
        <v>6.7747548902107875</v>
      </c>
      <c r="E79" s="55">
        <f t="shared" si="17"/>
        <v>6.913752478858013</v>
      </c>
      <c r="F79" s="55">
        <f t="shared" si="17"/>
        <v>6.05220535290075</v>
      </c>
      <c r="G79" s="55">
        <f t="shared" si="17"/>
        <v>6.153790418246171</v>
      </c>
      <c r="H79" s="55">
        <f t="shared" si="17"/>
        <v>6.025342767607079</v>
      </c>
      <c r="I79" s="55">
        <f t="shared" si="17"/>
        <v>6.945952203290854</v>
      </c>
      <c r="J79" s="55">
        <f t="shared" si="17"/>
        <v>6.54841380447428</v>
      </c>
      <c r="K79" s="55">
        <f t="shared" si="17"/>
        <v>6.9318188755387835</v>
      </c>
      <c r="L79" s="55">
        <f t="shared" si="17"/>
        <v>7.491977997610924</v>
      </c>
      <c r="M79" s="55">
        <f t="shared" si="17"/>
        <v>7.281998227802999</v>
      </c>
      <c r="N79" s="55">
        <f t="shared" si="17"/>
        <v>7.196090170080577</v>
      </c>
      <c r="O79" s="55">
        <f t="shared" si="17"/>
        <v>8.154874322703822</v>
      </c>
      <c r="P79" s="55">
        <f t="shared" si="17"/>
        <v>9.875930047893558</v>
      </c>
      <c r="Q79" s="55">
        <f t="shared" si="17"/>
        <v>9.755194451905263</v>
      </c>
      <c r="R79" s="55">
        <f t="shared" si="17"/>
        <v>10.676508891773945</v>
      </c>
      <c r="S79" s="55">
        <f t="shared" si="17"/>
        <v>8.869481151634247</v>
      </c>
      <c r="T79" s="55">
        <f t="shared" si="17"/>
        <v>8.90401351254955</v>
      </c>
      <c r="U79" s="55">
        <f t="shared" si="17"/>
        <v>7.2837350883045895</v>
      </c>
    </row>
    <row r="80" spans="1:21" ht="12.75">
      <c r="A80" s="36" t="s">
        <v>76</v>
      </c>
      <c r="B80" s="37" t="s">
        <v>33</v>
      </c>
      <c r="C80" s="28">
        <f aca="true" t="shared" si="18" ref="C80:U80">C17+C18+C19+C27</f>
        <v>24471993.01234565</v>
      </c>
      <c r="D80" s="28">
        <f t="shared" si="18"/>
        <v>21686854.6153846</v>
      </c>
      <c r="E80" s="28">
        <f t="shared" si="18"/>
        <v>15753264</v>
      </c>
      <c r="F80" s="28">
        <f t="shared" si="18"/>
        <v>11109411</v>
      </c>
      <c r="G80" s="28">
        <f t="shared" si="18"/>
        <v>10034666</v>
      </c>
      <c r="H80" s="28">
        <f t="shared" si="18"/>
        <v>8974930</v>
      </c>
      <c r="I80" s="28">
        <f t="shared" si="18"/>
        <v>9996871</v>
      </c>
      <c r="J80" s="28">
        <f t="shared" si="18"/>
        <v>9205478</v>
      </c>
      <c r="K80" s="28">
        <f t="shared" si="18"/>
        <v>8654122</v>
      </c>
      <c r="L80" s="28">
        <f t="shared" si="18"/>
        <v>7877606</v>
      </c>
      <c r="M80" s="28">
        <f t="shared" si="18"/>
        <v>6316860</v>
      </c>
      <c r="N80" s="28">
        <f t="shared" si="18"/>
        <v>6195474</v>
      </c>
      <c r="O80" s="28">
        <f t="shared" si="18"/>
        <v>5798631</v>
      </c>
      <c r="P80" s="28">
        <f t="shared" si="18"/>
        <v>6046549</v>
      </c>
      <c r="Q80" s="28">
        <f t="shared" si="18"/>
        <v>6682359</v>
      </c>
      <c r="R80" s="28">
        <f t="shared" si="18"/>
        <v>5395222</v>
      </c>
      <c r="S80" s="28">
        <f t="shared" si="18"/>
        <v>4240701</v>
      </c>
      <c r="T80" s="28">
        <f t="shared" si="18"/>
        <v>3089239</v>
      </c>
      <c r="U80" s="28">
        <f t="shared" si="18"/>
        <v>3578736</v>
      </c>
    </row>
    <row r="81" spans="1:21" ht="12.75">
      <c r="A81" s="36" t="s">
        <v>101</v>
      </c>
      <c r="B81" s="37" t="s">
        <v>33</v>
      </c>
      <c r="C81" s="28">
        <f aca="true" t="shared" si="19" ref="C81:U81">C80/C75</f>
        <v>3182364.876059589</v>
      </c>
      <c r="D81" s="28">
        <f t="shared" si="19"/>
        <v>3039885.4544801065</v>
      </c>
      <c r="E81" s="28">
        <f t="shared" si="19"/>
        <v>2692865.641025641</v>
      </c>
      <c r="F81" s="28">
        <f t="shared" si="19"/>
        <v>2536395.205479452</v>
      </c>
      <c r="G81" s="28">
        <f t="shared" si="19"/>
        <v>2352242.3816221287</v>
      </c>
      <c r="H81" s="28">
        <f t="shared" si="19"/>
        <v>2136888.095238095</v>
      </c>
      <c r="I81" s="28">
        <f t="shared" si="19"/>
        <v>2168518.6550976136</v>
      </c>
      <c r="J81" s="28">
        <f t="shared" si="19"/>
        <v>2140808.8372093025</v>
      </c>
      <c r="K81" s="28">
        <f t="shared" si="19"/>
        <v>2012586.5116279072</v>
      </c>
      <c r="L81" s="28">
        <f t="shared" si="19"/>
        <v>1921367.3170731708</v>
      </c>
      <c r="M81" s="28">
        <f t="shared" si="19"/>
        <v>1662331.5789473685</v>
      </c>
      <c r="N81" s="28">
        <f t="shared" si="19"/>
        <v>1630387.8947368423</v>
      </c>
      <c r="O81" s="28">
        <f t="shared" si="19"/>
        <v>1610730.8333333333</v>
      </c>
      <c r="P81" s="28">
        <f t="shared" si="19"/>
        <v>1727585.4285714286</v>
      </c>
      <c r="Q81" s="28">
        <f t="shared" si="19"/>
        <v>1856210.8333333333</v>
      </c>
      <c r="R81" s="28">
        <f t="shared" si="19"/>
        <v>1586830</v>
      </c>
      <c r="S81" s="28">
        <f t="shared" si="19"/>
        <v>1367968.064516129</v>
      </c>
      <c r="T81" s="28">
        <f t="shared" si="19"/>
        <v>936133.0303030304</v>
      </c>
      <c r="U81" s="28">
        <f t="shared" si="19"/>
        <v>1052569.411764706</v>
      </c>
    </row>
    <row r="82" spans="1:21" ht="12.75">
      <c r="A82" s="36" t="s">
        <v>77</v>
      </c>
      <c r="B82" s="37" t="s">
        <v>33</v>
      </c>
      <c r="C82" s="28">
        <v>470258.802469136</v>
      </c>
      <c r="D82" s="28">
        <v>635626.769230769</v>
      </c>
      <c r="E82" s="28">
        <v>272150</v>
      </c>
      <c r="F82" s="28">
        <v>187089</v>
      </c>
      <c r="G82" s="28">
        <v>260343</v>
      </c>
      <c r="H82" s="28">
        <v>205196</v>
      </c>
      <c r="I82" s="28">
        <v>372997</v>
      </c>
      <c r="J82" s="28">
        <v>508559</v>
      </c>
      <c r="K82" s="28">
        <v>271515</v>
      </c>
      <c r="L82" s="28">
        <v>156553</v>
      </c>
      <c r="M82" s="28">
        <v>112710</v>
      </c>
      <c r="N82" s="28">
        <v>108412</v>
      </c>
      <c r="O82" s="28">
        <v>144835</v>
      </c>
      <c r="P82" s="28">
        <v>212087</v>
      </c>
      <c r="Q82" s="28">
        <v>210637</v>
      </c>
      <c r="R82" s="28">
        <v>156504</v>
      </c>
      <c r="S82" s="28">
        <v>192696</v>
      </c>
      <c r="T82" s="28">
        <v>171239</v>
      </c>
      <c r="U82" s="28">
        <v>194851</v>
      </c>
    </row>
    <row r="83" spans="1:21" ht="12.75">
      <c r="A83" s="36" t="s">
        <v>78</v>
      </c>
      <c r="B83" s="37" t="s">
        <v>33</v>
      </c>
      <c r="C83" s="28">
        <v>1659034.82716049</v>
      </c>
      <c r="D83" s="28">
        <v>1239420.33333333</v>
      </c>
      <c r="E83" s="28">
        <v>1023790</v>
      </c>
      <c r="F83" s="28">
        <v>863752</v>
      </c>
      <c r="G83" s="28">
        <v>919585</v>
      </c>
      <c r="H83" s="28">
        <v>880263</v>
      </c>
      <c r="I83" s="28">
        <v>879950</v>
      </c>
      <c r="J83" s="28">
        <v>830372</v>
      </c>
      <c r="K83" s="28">
        <v>682616</v>
      </c>
      <c r="L83" s="28">
        <v>533404</v>
      </c>
      <c r="M83" s="28">
        <v>480347</v>
      </c>
      <c r="N83" s="28">
        <v>435937</v>
      </c>
      <c r="O83" s="28">
        <v>397713</v>
      </c>
      <c r="P83" s="28">
        <v>233790</v>
      </c>
      <c r="Q83" s="28">
        <v>232229</v>
      </c>
      <c r="R83" s="28">
        <v>253810</v>
      </c>
      <c r="S83" s="28">
        <v>251497</v>
      </c>
      <c r="T83" s="28">
        <v>311146</v>
      </c>
      <c r="U83" s="28">
        <v>425447</v>
      </c>
    </row>
    <row r="84" spans="1:21" ht="12.75">
      <c r="A84" s="36" t="s">
        <v>79</v>
      </c>
      <c r="B84" s="37" t="s">
        <v>33</v>
      </c>
      <c r="C84" s="28">
        <f aca="true" t="shared" si="20" ref="C84:U84">(C22+C34+C27)-(C23+C24+C25+C26+C30+C31+C35+C82+C83)</f>
        <v>6744763.592592578</v>
      </c>
      <c r="D84" s="28">
        <f t="shared" si="20"/>
        <v>7822791.230769219</v>
      </c>
      <c r="E84" s="28">
        <f t="shared" si="20"/>
        <v>5065142</v>
      </c>
      <c r="F84" s="28">
        <f t="shared" si="20"/>
        <v>3003663</v>
      </c>
      <c r="G84" s="28">
        <f t="shared" si="20"/>
        <v>2324506</v>
      </c>
      <c r="H84" s="28">
        <f t="shared" si="20"/>
        <v>1249027</v>
      </c>
      <c r="I84" s="28">
        <f t="shared" si="20"/>
        <v>1629223</v>
      </c>
      <c r="J84" s="28">
        <f t="shared" si="20"/>
        <v>1668262</v>
      </c>
      <c r="K84" s="28">
        <f t="shared" si="20"/>
        <v>2004521</v>
      </c>
      <c r="L84" s="28">
        <f t="shared" si="20"/>
        <v>2019634</v>
      </c>
      <c r="M84" s="28">
        <f t="shared" si="20"/>
        <v>1411532</v>
      </c>
      <c r="N84" s="28">
        <f t="shared" si="20"/>
        <v>1731100</v>
      </c>
      <c r="O84" s="28">
        <f t="shared" si="20"/>
        <v>1601540</v>
      </c>
      <c r="P84" s="28">
        <f t="shared" si="20"/>
        <v>2292375</v>
      </c>
      <c r="Q84" s="28">
        <f t="shared" si="20"/>
        <v>2905969</v>
      </c>
      <c r="R84" s="28">
        <f t="shared" si="20"/>
        <v>1916309</v>
      </c>
      <c r="S84" s="28">
        <f t="shared" si="20"/>
        <v>1046471</v>
      </c>
      <c r="T84" s="28">
        <f t="shared" si="20"/>
        <v>31546</v>
      </c>
      <c r="U84" s="28">
        <f t="shared" si="20"/>
        <v>24736</v>
      </c>
    </row>
    <row r="85" spans="1:21" ht="12.75">
      <c r="A85" s="52" t="s">
        <v>102</v>
      </c>
      <c r="B85" s="45" t="s">
        <v>33</v>
      </c>
      <c r="C85" s="56">
        <f aca="true" t="shared" si="21" ref="C85:U85">C84/C75</f>
        <v>877096.4728358571</v>
      </c>
      <c r="D85" s="56">
        <f t="shared" si="21"/>
        <v>1096534.7302591372</v>
      </c>
      <c r="E85" s="56">
        <f t="shared" si="21"/>
        <v>865836.2393162394</v>
      </c>
      <c r="F85" s="56">
        <f t="shared" si="21"/>
        <v>685767.8082191781</v>
      </c>
      <c r="G85" s="56">
        <f t="shared" si="21"/>
        <v>544891.2330051571</v>
      </c>
      <c r="H85" s="56">
        <f t="shared" si="21"/>
        <v>297387.38095238095</v>
      </c>
      <c r="I85" s="56">
        <f t="shared" si="21"/>
        <v>353410.6290672451</v>
      </c>
      <c r="J85" s="56">
        <f t="shared" si="21"/>
        <v>387967.9069767442</v>
      </c>
      <c r="K85" s="56">
        <f t="shared" si="21"/>
        <v>466167.67441860464</v>
      </c>
      <c r="L85" s="56">
        <f t="shared" si="21"/>
        <v>492593.6585365854</v>
      </c>
      <c r="M85" s="56">
        <f t="shared" si="21"/>
        <v>371455.7894736842</v>
      </c>
      <c r="N85" s="56">
        <f t="shared" si="21"/>
        <v>455552.6315789474</v>
      </c>
      <c r="O85" s="56">
        <f t="shared" si="21"/>
        <v>444872.2222222222</v>
      </c>
      <c r="P85" s="56">
        <f t="shared" si="21"/>
        <v>654964.2857142857</v>
      </c>
      <c r="Q85" s="56">
        <f t="shared" si="21"/>
        <v>807213.6111111111</v>
      </c>
      <c r="R85" s="56">
        <f t="shared" si="21"/>
        <v>563620.2941176471</v>
      </c>
      <c r="S85" s="56">
        <f t="shared" si="21"/>
        <v>337571.2903225806</v>
      </c>
      <c r="T85" s="56">
        <f t="shared" si="21"/>
        <v>9559.39393939394</v>
      </c>
      <c r="U85" s="56">
        <f t="shared" si="21"/>
        <v>7275.2941176470595</v>
      </c>
    </row>
    <row r="86" spans="1:12" ht="12.75">
      <c r="A86" s="23" t="s">
        <v>80</v>
      </c>
      <c r="B86" s="14"/>
      <c r="C86" s="14"/>
      <c r="D86" s="14"/>
      <c r="L86" s="16"/>
    </row>
    <row r="87" spans="1:12" ht="14.25">
      <c r="A87" s="24"/>
      <c r="B87" s="14"/>
      <c r="C87" s="14"/>
      <c r="D87" s="14"/>
      <c r="L87" s="16"/>
    </row>
    <row r="88" spans="1:12" ht="15">
      <c r="A88" s="13" t="s">
        <v>103</v>
      </c>
      <c r="B88" s="19"/>
      <c r="C88" s="19"/>
      <c r="D88" s="19"/>
      <c r="L88" s="16"/>
    </row>
    <row r="89" spans="1:12" ht="14.25">
      <c r="A89" s="20" t="s">
        <v>31</v>
      </c>
      <c r="B89" s="19"/>
      <c r="C89" s="19"/>
      <c r="D89" s="19"/>
      <c r="L89" s="16"/>
    </row>
    <row r="90" spans="1:21" ht="12.75">
      <c r="A90" s="34"/>
      <c r="B90" s="42"/>
      <c r="C90" s="26">
        <v>2008</v>
      </c>
      <c r="D90" s="26">
        <v>2007</v>
      </c>
      <c r="E90" s="27">
        <v>2006</v>
      </c>
      <c r="F90" s="27">
        <v>2005</v>
      </c>
      <c r="G90" s="27">
        <v>2004</v>
      </c>
      <c r="H90" s="27">
        <v>2003</v>
      </c>
      <c r="I90" s="27">
        <v>2002</v>
      </c>
      <c r="J90" s="27">
        <v>2001</v>
      </c>
      <c r="K90" s="27">
        <v>2000</v>
      </c>
      <c r="L90" s="27">
        <v>1999</v>
      </c>
      <c r="M90" s="27">
        <v>1998</v>
      </c>
      <c r="N90" s="27">
        <v>1997</v>
      </c>
      <c r="O90" s="27">
        <v>1996</v>
      </c>
      <c r="P90" s="27">
        <v>1995</v>
      </c>
      <c r="Q90" s="27">
        <v>1994</v>
      </c>
      <c r="R90" s="27">
        <v>1993</v>
      </c>
      <c r="S90" s="27">
        <v>1992</v>
      </c>
      <c r="T90" s="27">
        <v>1991</v>
      </c>
      <c r="U90" s="27">
        <v>1990</v>
      </c>
    </row>
    <row r="91" spans="1:21" ht="12.75">
      <c r="A91" s="36" t="s">
        <v>81</v>
      </c>
      <c r="B91" s="37" t="s">
        <v>29</v>
      </c>
      <c r="C91" s="53">
        <f aca="true" t="shared" si="22" ref="C91:U91">((C33+C34)/C53)*100</f>
        <v>17.319295743410517</v>
      </c>
      <c r="D91" s="53">
        <f t="shared" si="22"/>
        <v>21.72153241888795</v>
      </c>
      <c r="E91" s="53">
        <f t="shared" si="22"/>
        <v>15.628970134628991</v>
      </c>
      <c r="F91" s="53">
        <f t="shared" si="22"/>
        <v>9.883628754094156</v>
      </c>
      <c r="G91" s="53">
        <f t="shared" si="22"/>
        <v>7.363731018430547</v>
      </c>
      <c r="H91" s="53">
        <f t="shared" si="22"/>
        <v>1.664851005191522</v>
      </c>
      <c r="I91" s="53">
        <f t="shared" si="22"/>
        <v>3.8525643240028296</v>
      </c>
      <c r="J91" s="53">
        <f t="shared" si="22"/>
        <v>5.138361114663832</v>
      </c>
      <c r="K91" s="53">
        <f t="shared" si="22"/>
        <v>9.138804913488684</v>
      </c>
      <c r="L91" s="53">
        <f t="shared" si="22"/>
        <v>9.611583708170816</v>
      </c>
      <c r="M91" s="53">
        <f t="shared" si="22"/>
        <v>5.413176820259619</v>
      </c>
      <c r="N91" s="53">
        <f t="shared" si="22"/>
        <v>9.697800767378917</v>
      </c>
      <c r="O91" s="53">
        <f t="shared" si="22"/>
        <v>11.035037581852917</v>
      </c>
      <c r="P91" s="53">
        <f t="shared" si="22"/>
        <v>18.601606376701998</v>
      </c>
      <c r="Q91" s="53">
        <f t="shared" si="22"/>
        <v>25.268280446404056</v>
      </c>
      <c r="R91" s="53">
        <f t="shared" si="22"/>
        <v>18.701321532628487</v>
      </c>
      <c r="S91" s="53">
        <f t="shared" si="22"/>
        <v>12.237378543252857</v>
      </c>
      <c r="T91" s="53">
        <f t="shared" si="22"/>
        <v>2.8569417094487957</v>
      </c>
      <c r="U91" s="53">
        <f t="shared" si="22"/>
        <v>3.5734513137546187</v>
      </c>
    </row>
    <row r="92" spans="1:21" ht="12.75">
      <c r="A92" s="36" t="s">
        <v>82</v>
      </c>
      <c r="B92" s="37" t="s">
        <v>29</v>
      </c>
      <c r="C92" s="53">
        <f aca="true" t="shared" si="23" ref="C92:U92">(C33/C22)*100</f>
        <v>16.59605333732078</v>
      </c>
      <c r="D92" s="53">
        <f t="shared" si="23"/>
        <v>24.338190518202843</v>
      </c>
      <c r="E92" s="53">
        <f t="shared" si="23"/>
        <v>18.210754224406056</v>
      </c>
      <c r="F92" s="53">
        <f t="shared" si="23"/>
        <v>13.691164069226009</v>
      </c>
      <c r="G92" s="53">
        <f t="shared" si="23"/>
        <v>11.00993240831729</v>
      </c>
      <c r="H92" s="53">
        <f t="shared" si="23"/>
        <v>1.7122934986812888</v>
      </c>
      <c r="I92" s="53">
        <f t="shared" si="23"/>
        <v>5.217509671305939</v>
      </c>
      <c r="J92" s="53">
        <f t="shared" si="23"/>
        <v>7.137129109863673</v>
      </c>
      <c r="K92" s="53">
        <f t="shared" si="23"/>
        <v>12.393045833016583</v>
      </c>
      <c r="L92" s="53">
        <f t="shared" si="23"/>
        <v>14.62712089331211</v>
      </c>
      <c r="M92" s="53">
        <f t="shared" si="23"/>
        <v>6.876794703089173</v>
      </c>
      <c r="N92" s="53">
        <f t="shared" si="23"/>
        <v>13.630825147902465</v>
      </c>
      <c r="O92" s="53">
        <f t="shared" si="23"/>
        <v>15.029902776268381</v>
      </c>
      <c r="P92" s="53">
        <f t="shared" si="23"/>
        <v>24.63796166897632</v>
      </c>
      <c r="Q92" s="53">
        <f t="shared" si="23"/>
        <v>40.651327479789074</v>
      </c>
      <c r="R92" s="53">
        <f t="shared" si="23"/>
        <v>28.945989617479878</v>
      </c>
      <c r="S92" s="53">
        <f t="shared" si="23"/>
        <v>21.740915809976496</v>
      </c>
      <c r="T92" s="53">
        <f t="shared" si="23"/>
        <v>2.136849758776892</v>
      </c>
      <c r="U92" s="53">
        <f t="shared" si="23"/>
        <v>3.959123382233535</v>
      </c>
    </row>
    <row r="93" spans="1:21" ht="12.75">
      <c r="A93" s="36" t="s">
        <v>104</v>
      </c>
      <c r="B93" s="37" t="s">
        <v>29</v>
      </c>
      <c r="C93" s="53">
        <f aca="true" t="shared" si="24" ref="C93:U93">((C33+C34)/C80)*100</f>
        <v>18.63554339134747</v>
      </c>
      <c r="D93" s="53">
        <f t="shared" si="24"/>
        <v>25.898109102674727</v>
      </c>
      <c r="E93" s="53">
        <f t="shared" si="24"/>
        <v>20.273373187931085</v>
      </c>
      <c r="F93" s="53">
        <f t="shared" si="24"/>
        <v>14.937794631956635</v>
      </c>
      <c r="G93" s="53">
        <f t="shared" si="24"/>
        <v>12.242201185370794</v>
      </c>
      <c r="H93" s="53">
        <f t="shared" si="24"/>
        <v>3.0730044691156366</v>
      </c>
      <c r="I93" s="53">
        <f t="shared" si="24"/>
        <v>6.414687155610991</v>
      </c>
      <c r="J93" s="53">
        <f t="shared" si="24"/>
        <v>11.1595182781383</v>
      </c>
      <c r="K93" s="53">
        <f t="shared" si="24"/>
        <v>14.796798566047487</v>
      </c>
      <c r="L93" s="53">
        <f t="shared" si="24"/>
        <v>16.194145784899625</v>
      </c>
      <c r="M93" s="53">
        <f t="shared" si="24"/>
        <v>9.279230503762946</v>
      </c>
      <c r="N93" s="53">
        <f t="shared" si="24"/>
        <v>16.534667081162794</v>
      </c>
      <c r="O93" s="53">
        <f t="shared" si="24"/>
        <v>18.304354941709516</v>
      </c>
      <c r="P93" s="53">
        <f t="shared" si="24"/>
        <v>28.54214858756623</v>
      </c>
      <c r="Q93" s="53">
        <f t="shared" si="24"/>
        <v>36.87147009012835</v>
      </c>
      <c r="R93" s="53">
        <f t="shared" si="24"/>
        <v>30.955704881096647</v>
      </c>
      <c r="S93" s="53">
        <f t="shared" si="24"/>
        <v>23.987732216914136</v>
      </c>
      <c r="T93" s="53">
        <f t="shared" si="24"/>
        <v>6.765096517297625</v>
      </c>
      <c r="U93" s="53">
        <f t="shared" si="24"/>
        <v>9.173043219728976</v>
      </c>
    </row>
    <row r="94" spans="1:21" ht="12.75">
      <c r="A94" s="36" t="s">
        <v>83</v>
      </c>
      <c r="B94" s="37" t="s">
        <v>29</v>
      </c>
      <c r="C94" s="53">
        <f aca="true" t="shared" si="25" ref="C94:U94">(C52/C61)*100</f>
        <v>137.08026655883484</v>
      </c>
      <c r="D94" s="53">
        <f t="shared" si="25"/>
        <v>122.88449037613849</v>
      </c>
      <c r="E94" s="53">
        <f t="shared" si="25"/>
        <v>120.06570086662765</v>
      </c>
      <c r="F94" s="53">
        <f t="shared" si="25"/>
        <v>114.12172378485373</v>
      </c>
      <c r="G94" s="53">
        <f t="shared" si="25"/>
        <v>102.15877880296243</v>
      </c>
      <c r="H94" s="53">
        <f t="shared" si="25"/>
        <v>111.68196095413496</v>
      </c>
      <c r="I94" s="53">
        <f t="shared" si="25"/>
        <v>116.04587554793446</v>
      </c>
      <c r="J94" s="53">
        <f t="shared" si="25"/>
        <v>140.19971545072764</v>
      </c>
      <c r="K94" s="53">
        <f t="shared" si="25"/>
        <v>149.29604482205698</v>
      </c>
      <c r="L94" s="53">
        <f t="shared" si="25"/>
        <v>136.70171283379983</v>
      </c>
      <c r="M94" s="53">
        <f t="shared" si="25"/>
        <v>124.06817126179244</v>
      </c>
      <c r="N94" s="53">
        <f t="shared" si="25"/>
        <v>145.10644661321209</v>
      </c>
      <c r="O94" s="53">
        <f t="shared" si="25"/>
        <v>157.9454253611557</v>
      </c>
      <c r="P94" s="53">
        <f t="shared" si="25"/>
        <v>181.18826156380442</v>
      </c>
      <c r="Q94" s="53">
        <f t="shared" si="25"/>
        <v>205.41924418850374</v>
      </c>
      <c r="R94" s="53">
        <f t="shared" si="25"/>
        <v>168.9447204698575</v>
      </c>
      <c r="S94" s="53">
        <f t="shared" si="25"/>
        <v>141.40600584044063</v>
      </c>
      <c r="T94" s="53">
        <f t="shared" si="25"/>
        <v>115.804505018139</v>
      </c>
      <c r="U94" s="53">
        <f t="shared" si="25"/>
        <v>117.18359640965237</v>
      </c>
    </row>
    <row r="95" spans="1:21" ht="12.75">
      <c r="A95" s="36" t="s">
        <v>84</v>
      </c>
      <c r="B95" s="37" t="s">
        <v>29</v>
      </c>
      <c r="C95" s="53">
        <f aca="true" t="shared" si="26" ref="C95:U95">((C52-C48)/C61)*100</f>
        <v>66.61969714115101</v>
      </c>
      <c r="D95" s="53">
        <f t="shared" si="26"/>
        <v>81.51649472326662</v>
      </c>
      <c r="E95" s="53">
        <f t="shared" si="26"/>
        <v>63.37372886848283</v>
      </c>
      <c r="F95" s="53">
        <f t="shared" si="26"/>
        <v>53.35928587715782</v>
      </c>
      <c r="G95" s="53">
        <f t="shared" si="26"/>
        <v>43.73843533737871</v>
      </c>
      <c r="H95" s="53">
        <f t="shared" si="26"/>
        <v>46.038782874064346</v>
      </c>
      <c r="I95" s="53">
        <f t="shared" si="26"/>
        <v>53.77352614609424</v>
      </c>
      <c r="J95" s="53">
        <f t="shared" si="26"/>
        <v>84.4295959086289</v>
      </c>
      <c r="K95" s="53">
        <f t="shared" si="26"/>
        <v>71.56183223049496</v>
      </c>
      <c r="L95" s="53">
        <f t="shared" si="26"/>
        <v>69.97020234159173</v>
      </c>
      <c r="M95" s="53">
        <f t="shared" si="26"/>
        <v>55.471322449276904</v>
      </c>
      <c r="N95" s="53">
        <f t="shared" si="26"/>
        <v>72.66511296051989</v>
      </c>
      <c r="O95" s="53">
        <f t="shared" si="26"/>
        <v>81.74613047466177</v>
      </c>
      <c r="P95" s="53">
        <f t="shared" si="26"/>
        <v>85.72939376632004</v>
      </c>
      <c r="Q95" s="53">
        <f t="shared" si="26"/>
        <v>74.84037172404068</v>
      </c>
      <c r="R95" s="53">
        <f t="shared" si="26"/>
        <v>67.51618216782263</v>
      </c>
      <c r="S95" s="53">
        <f t="shared" si="26"/>
        <v>59.95216920231068</v>
      </c>
      <c r="T95" s="53">
        <f t="shared" si="26"/>
        <v>54.81588492465281</v>
      </c>
      <c r="U95" s="53">
        <f t="shared" si="26"/>
        <v>47.13811351804898</v>
      </c>
    </row>
    <row r="96" spans="1:21" ht="12.75">
      <c r="A96" s="36" t="s">
        <v>85</v>
      </c>
      <c r="B96" s="37" t="s">
        <v>29</v>
      </c>
      <c r="C96" s="53">
        <f aca="true" t="shared" si="27" ref="C96:U96">((C33+C34)/C35)*100</f>
        <v>355.67999030207545</v>
      </c>
      <c r="D96" s="53">
        <f t="shared" si="27"/>
        <v>821.4083729210184</v>
      </c>
      <c r="E96" s="53">
        <f t="shared" si="27"/>
        <v>613.9604716032627</v>
      </c>
      <c r="F96" s="53">
        <f t="shared" si="27"/>
        <v>424.08207177830707</v>
      </c>
      <c r="G96" s="53">
        <f t="shared" si="27"/>
        <v>290.61007430468</v>
      </c>
      <c r="H96" s="53">
        <f t="shared" si="27"/>
        <v>47.317746041985494</v>
      </c>
      <c r="I96" s="53">
        <f t="shared" si="27"/>
        <v>105.6087587346079</v>
      </c>
      <c r="J96" s="53">
        <f t="shared" si="27"/>
        <v>159.0793935921458</v>
      </c>
      <c r="K96" s="53">
        <f t="shared" si="27"/>
        <v>250.80262606399856</v>
      </c>
      <c r="L96" s="53">
        <f t="shared" si="27"/>
        <v>253.8890038768638</v>
      </c>
      <c r="M96" s="53">
        <f t="shared" si="27"/>
        <v>156.595985691043</v>
      </c>
      <c r="N96" s="53">
        <f t="shared" si="27"/>
        <v>358.2109750084797</v>
      </c>
      <c r="O96" s="53">
        <f t="shared" si="27"/>
        <v>326.4205139560345</v>
      </c>
      <c r="P96" s="53">
        <f t="shared" si="27"/>
        <v>465.3272469410756</v>
      </c>
      <c r="Q96" s="53">
        <f t="shared" si="27"/>
        <v>553.4268483058366</v>
      </c>
      <c r="R96" s="53">
        <f t="shared" si="27"/>
        <v>270.156921548931</v>
      </c>
      <c r="S96" s="53">
        <f t="shared" si="27"/>
        <v>152.50111312164282</v>
      </c>
      <c r="T96" s="53">
        <f t="shared" si="27"/>
        <v>26.766205856060083</v>
      </c>
      <c r="U96" s="53">
        <f t="shared" si="27"/>
        <v>39.30995420929609</v>
      </c>
    </row>
    <row r="97" spans="1:21" ht="12.75">
      <c r="A97" s="36" t="s">
        <v>86</v>
      </c>
      <c r="B97" s="37" t="s">
        <v>29</v>
      </c>
      <c r="C97" s="53">
        <f aca="true" t="shared" si="28" ref="C97:U97">(C55/C63)*100</f>
        <v>42.25142326207303</v>
      </c>
      <c r="D97" s="53">
        <f t="shared" si="28"/>
        <v>31.326365491883468</v>
      </c>
      <c r="E97" s="53">
        <f t="shared" si="28"/>
        <v>35.09312610575307</v>
      </c>
      <c r="F97" s="53">
        <f t="shared" si="28"/>
        <v>33.36980853704396</v>
      </c>
      <c r="G97" s="53">
        <f t="shared" si="28"/>
        <v>36.51092783332125</v>
      </c>
      <c r="H97" s="53">
        <f t="shared" si="28"/>
        <v>31.781987579776878</v>
      </c>
      <c r="I97" s="53">
        <f t="shared" si="28"/>
        <v>36.60753158938975</v>
      </c>
      <c r="J97" s="53">
        <f t="shared" si="28"/>
        <v>49.17132187000297</v>
      </c>
      <c r="K97" s="53">
        <f t="shared" si="28"/>
        <v>39.026943971042044</v>
      </c>
      <c r="L97" s="53">
        <f t="shared" si="28"/>
        <v>31.724206207340348</v>
      </c>
      <c r="M97" s="53">
        <f t="shared" si="28"/>
        <v>29.30843922389424</v>
      </c>
      <c r="N97" s="53">
        <f t="shared" si="28"/>
        <v>32.16433799131516</v>
      </c>
      <c r="O97" s="53">
        <f t="shared" si="28"/>
        <v>35.74421176253359</v>
      </c>
      <c r="P97" s="53">
        <f t="shared" si="28"/>
        <v>37.35715054063615</v>
      </c>
      <c r="Q97" s="53">
        <f t="shared" si="28"/>
        <v>39.64787034464624</v>
      </c>
      <c r="R97" s="53">
        <f t="shared" si="28"/>
        <v>32.850521916927754</v>
      </c>
      <c r="S97" s="53">
        <f t="shared" si="28"/>
        <v>29.328924780725234</v>
      </c>
      <c r="T97" s="53">
        <f t="shared" si="28"/>
        <v>-13.04196145951595</v>
      </c>
      <c r="U97" s="53">
        <f t="shared" si="28"/>
        <v>-0.011995721163271453</v>
      </c>
    </row>
    <row r="98" spans="1:21" ht="12.75">
      <c r="A98" s="36" t="s">
        <v>87</v>
      </c>
      <c r="B98" s="37" t="s">
        <v>29</v>
      </c>
      <c r="C98" s="53">
        <f aca="true" t="shared" si="29" ref="C98:U98">(C61/C63)*100</f>
        <v>34.131849185237996</v>
      </c>
      <c r="D98" s="53">
        <f t="shared" si="29"/>
        <v>46.40093399469692</v>
      </c>
      <c r="E98" s="53">
        <f t="shared" si="29"/>
        <v>38.66014915973655</v>
      </c>
      <c r="F98" s="53">
        <f t="shared" si="29"/>
        <v>35.679181475226144</v>
      </c>
      <c r="G98" s="53">
        <f t="shared" si="29"/>
        <v>38.25889562976581</v>
      </c>
      <c r="H98" s="53">
        <f t="shared" si="29"/>
        <v>39.295608662706314</v>
      </c>
      <c r="I98" s="53">
        <f t="shared" si="29"/>
        <v>37.81045915570381</v>
      </c>
      <c r="J98" s="53">
        <f t="shared" si="29"/>
        <v>30.899027500458548</v>
      </c>
      <c r="K98" s="53">
        <f t="shared" si="29"/>
        <v>32.21917008515533</v>
      </c>
      <c r="L98" s="53">
        <f t="shared" si="29"/>
        <v>39.68711276075349</v>
      </c>
      <c r="M98" s="53">
        <f t="shared" si="29"/>
        <v>41.077238403970036</v>
      </c>
      <c r="N98" s="53">
        <f t="shared" si="29"/>
        <v>37.350365371198016</v>
      </c>
      <c r="O98" s="53">
        <f t="shared" si="29"/>
        <v>36.27187353666986</v>
      </c>
      <c r="P98" s="53">
        <f t="shared" si="29"/>
        <v>29.005783068223046</v>
      </c>
      <c r="Q98" s="53">
        <f t="shared" si="29"/>
        <v>25.96338572748743</v>
      </c>
      <c r="R98" s="53">
        <f t="shared" si="29"/>
        <v>27.52472974758525</v>
      </c>
      <c r="S98" s="53">
        <f t="shared" si="29"/>
        <v>31.333019754277526</v>
      </c>
      <c r="T98" s="53">
        <f t="shared" si="29"/>
        <v>41.408649018853296</v>
      </c>
      <c r="U98" s="53">
        <f t="shared" si="29"/>
        <v>36.88310888163412</v>
      </c>
    </row>
    <row r="99" spans="1:21" ht="12.75">
      <c r="A99" s="52" t="s">
        <v>88</v>
      </c>
      <c r="B99" s="45" t="s">
        <v>29</v>
      </c>
      <c r="C99" s="57">
        <f aca="true" t="shared" si="30" ref="C99:U99">((C57+C56)/C63)*100</f>
        <v>23.61672755268898</v>
      </c>
      <c r="D99" s="57">
        <f t="shared" si="30"/>
        <v>22.272700513419615</v>
      </c>
      <c r="E99" s="57">
        <f t="shared" si="30"/>
        <v>26.24672473451038</v>
      </c>
      <c r="F99" s="57">
        <f t="shared" si="30"/>
        <v>30.951009987729893</v>
      </c>
      <c r="G99" s="57">
        <f t="shared" si="30"/>
        <v>25.230176536912946</v>
      </c>
      <c r="H99" s="57">
        <f t="shared" si="30"/>
        <v>28.922403757516808</v>
      </c>
      <c r="I99" s="57">
        <f t="shared" si="30"/>
        <v>25.582009254906435</v>
      </c>
      <c r="J99" s="57">
        <f t="shared" si="30"/>
        <v>19.929650629538482</v>
      </c>
      <c r="K99" s="57">
        <f t="shared" si="30"/>
        <v>28.753885943802615</v>
      </c>
      <c r="L99" s="57">
        <f t="shared" si="30"/>
        <v>28.58868103190616</v>
      </c>
      <c r="M99" s="57">
        <f t="shared" si="30"/>
        <v>29.614322372135724</v>
      </c>
      <c r="N99" s="57">
        <f t="shared" si="30"/>
        <v>30.48529663748683</v>
      </c>
      <c r="O99" s="57">
        <f t="shared" si="30"/>
        <v>27.983914700796554</v>
      </c>
      <c r="P99" s="57">
        <f t="shared" si="30"/>
        <v>33.637066391140806</v>
      </c>
      <c r="Q99" s="57">
        <f t="shared" si="30"/>
        <v>34.38874392786633</v>
      </c>
      <c r="R99" s="57">
        <f t="shared" si="30"/>
        <v>39.62474833548699</v>
      </c>
      <c r="S99" s="57">
        <f t="shared" si="30"/>
        <v>39.33805546499724</v>
      </c>
      <c r="T99" s="57">
        <f t="shared" si="30"/>
        <v>71.63331244066265</v>
      </c>
      <c r="U99" s="57">
        <f t="shared" si="30"/>
        <v>63.128886839529144</v>
      </c>
    </row>
    <row r="100" spans="1:12" ht="12.75">
      <c r="A100" s="18"/>
      <c r="B100" s="14"/>
      <c r="C100" s="14"/>
      <c r="D100" s="14"/>
      <c r="L100" s="16"/>
    </row>
    <row r="101" spans="1:12" ht="15">
      <c r="A101" s="13" t="s">
        <v>105</v>
      </c>
      <c r="B101" s="19"/>
      <c r="C101" s="19"/>
      <c r="D101" s="19"/>
      <c r="L101" s="16"/>
    </row>
    <row r="102" spans="1:12" ht="14.25">
      <c r="A102" s="20" t="s">
        <v>31</v>
      </c>
      <c r="B102" s="19"/>
      <c r="C102" s="19"/>
      <c r="D102" s="19"/>
      <c r="L102" s="16"/>
    </row>
    <row r="103" spans="1:21" ht="12.75">
      <c r="A103" s="34"/>
      <c r="B103" s="42"/>
      <c r="C103" s="26">
        <v>2008</v>
      </c>
      <c r="D103" s="26">
        <v>2007</v>
      </c>
      <c r="E103" s="27">
        <v>2006</v>
      </c>
      <c r="F103" s="27">
        <v>2005</v>
      </c>
      <c r="G103" s="27">
        <v>2004</v>
      </c>
      <c r="H103" s="27">
        <v>2003</v>
      </c>
      <c r="I103" s="27">
        <v>2002</v>
      </c>
      <c r="J103" s="27">
        <v>2001</v>
      </c>
      <c r="K103" s="27">
        <v>2000</v>
      </c>
      <c r="L103" s="27">
        <v>1999</v>
      </c>
      <c r="M103" s="27">
        <v>1998</v>
      </c>
      <c r="N103" s="27">
        <v>1997</v>
      </c>
      <c r="O103" s="27">
        <v>1996</v>
      </c>
      <c r="P103" s="27">
        <v>1995</v>
      </c>
      <c r="Q103" s="27">
        <v>1994</v>
      </c>
      <c r="R103" s="27">
        <v>1993</v>
      </c>
      <c r="S103" s="27">
        <v>1992</v>
      </c>
      <c r="T103" s="27">
        <v>1991</v>
      </c>
      <c r="U103" s="27">
        <v>1990</v>
      </c>
    </row>
    <row r="104" spans="1:21" ht="12.75">
      <c r="A104" s="36" t="s">
        <v>109</v>
      </c>
      <c r="B104" s="37" t="s">
        <v>33</v>
      </c>
      <c r="C104" s="55">
        <f aca="true" t="shared" si="31" ref="C104:U104">C23/(C70+C71)</f>
        <v>0.8704400032429965</v>
      </c>
      <c r="D104" s="55">
        <f t="shared" si="31"/>
        <v>0.8697501267102042</v>
      </c>
      <c r="E104" s="55">
        <f t="shared" si="31"/>
        <v>0.9227993342399976</v>
      </c>
      <c r="F104" s="55">
        <f t="shared" si="31"/>
        <v>0.9160898116867602</v>
      </c>
      <c r="G104" s="55">
        <f t="shared" si="31"/>
        <v>0.9209459079726684</v>
      </c>
      <c r="H104" s="55">
        <f t="shared" si="31"/>
        <v>0.9857653289004306</v>
      </c>
      <c r="I104" s="55">
        <f t="shared" si="31"/>
        <v>1.406592029162894</v>
      </c>
      <c r="J104" s="55">
        <f t="shared" si="31"/>
        <v>1.159727498011881</v>
      </c>
      <c r="K104" s="55">
        <f t="shared" si="31"/>
        <v>1.0865531827390047</v>
      </c>
      <c r="L104" s="55">
        <f t="shared" si="31"/>
        <v>1.1556332839781693</v>
      </c>
      <c r="M104" s="55">
        <f t="shared" si="31"/>
        <v>1.0844739474232699</v>
      </c>
      <c r="N104" s="55">
        <f t="shared" si="31"/>
        <v>1.1038384175008034</v>
      </c>
      <c r="O104" s="55">
        <f t="shared" si="31"/>
        <v>1.338521395045978</v>
      </c>
      <c r="P104" s="55">
        <f t="shared" si="31"/>
        <v>1.1907410996761245</v>
      </c>
      <c r="Q104" s="55">
        <f t="shared" si="31"/>
        <v>1.1666597797566165</v>
      </c>
      <c r="R104" s="55">
        <f t="shared" si="31"/>
        <v>1.4338809549809708</v>
      </c>
      <c r="S104" s="55">
        <f t="shared" si="31"/>
        <v>1.1861400061295497</v>
      </c>
      <c r="T104" s="55">
        <f t="shared" si="31"/>
        <v>1.168323465571532</v>
      </c>
      <c r="U104" s="55">
        <f t="shared" si="31"/>
        <v>1.2465959787894925</v>
      </c>
    </row>
    <row r="105" spans="1:21" ht="12.75">
      <c r="A105" s="36" t="s">
        <v>110</v>
      </c>
      <c r="B105" s="37" t="s">
        <v>33</v>
      </c>
      <c r="C105" s="55">
        <f aca="true" t="shared" si="32" ref="C105:U105">C24/(C70+C71)</f>
        <v>0.7954205997671822</v>
      </c>
      <c r="D105" s="55">
        <f t="shared" si="32"/>
        <v>0.8032977898027058</v>
      </c>
      <c r="E105" s="55">
        <f t="shared" si="32"/>
        <v>0.7913077167190298</v>
      </c>
      <c r="F105" s="55">
        <f t="shared" si="32"/>
        <v>0.679480948066923</v>
      </c>
      <c r="G105" s="55">
        <f t="shared" si="32"/>
        <v>0.7464954788852489</v>
      </c>
      <c r="H105" s="55">
        <f t="shared" si="32"/>
        <v>0.8857522656181588</v>
      </c>
      <c r="I105" s="55">
        <f t="shared" si="32"/>
        <v>0.9197371564408764</v>
      </c>
      <c r="J105" s="55">
        <f t="shared" si="32"/>
        <v>0.812800571952848</v>
      </c>
      <c r="K105" s="55">
        <f t="shared" si="32"/>
        <v>0.8342000459462108</v>
      </c>
      <c r="L105" s="55">
        <f t="shared" si="32"/>
        <v>1.178043389626832</v>
      </c>
      <c r="M105" s="55">
        <f t="shared" si="32"/>
        <v>1.1564365566282147</v>
      </c>
      <c r="N105" s="55">
        <f t="shared" si="32"/>
        <v>0.9839667218129232</v>
      </c>
      <c r="O105" s="55">
        <f t="shared" si="32"/>
        <v>1.0248143052024008</v>
      </c>
      <c r="P105" s="55">
        <f t="shared" si="32"/>
        <v>1.0360483437331967</v>
      </c>
      <c r="Q105" s="55">
        <f t="shared" si="32"/>
        <v>1.1054110452263384</v>
      </c>
      <c r="R105" s="55">
        <f t="shared" si="32"/>
        <v>1.023104052157524</v>
      </c>
      <c r="S105" s="55">
        <f t="shared" si="32"/>
        <v>1.1817636878256323</v>
      </c>
      <c r="T105" s="55">
        <f t="shared" si="32"/>
        <v>1.185682913656235</v>
      </c>
      <c r="U105" s="55">
        <f t="shared" si="32"/>
        <v>1.1222443021108972</v>
      </c>
    </row>
    <row r="106" spans="1:21" ht="12.75">
      <c r="A106" s="36" t="s">
        <v>111</v>
      </c>
      <c r="B106" s="37" t="s">
        <v>33</v>
      </c>
      <c r="C106" s="55">
        <f aca="true" t="shared" si="33" ref="C106:U106">C25/(C70+C71)</f>
        <v>0.08210703537031289</v>
      </c>
      <c r="D106" s="55">
        <f t="shared" si="33"/>
        <v>0.08971365876990793</v>
      </c>
      <c r="E106" s="55">
        <f t="shared" si="33"/>
        <v>0.12441490470428446</v>
      </c>
      <c r="F106" s="55">
        <f t="shared" si="33"/>
        <v>0.1274606662449488</v>
      </c>
      <c r="G106" s="55">
        <f t="shared" si="33"/>
        <v>0.16127172555325717</v>
      </c>
      <c r="H106" s="55">
        <f t="shared" si="33"/>
        <v>0.1690338482563389</v>
      </c>
      <c r="I106" s="55">
        <f t="shared" si="33"/>
        <v>0.17569847313610235</v>
      </c>
      <c r="J106" s="55">
        <f t="shared" si="33"/>
        <v>0.1537649179985346</v>
      </c>
      <c r="K106" s="55">
        <f t="shared" si="33"/>
        <v>0.16559994345081747</v>
      </c>
      <c r="L106" s="55">
        <f t="shared" si="33"/>
        <v>0.19679017719832295</v>
      </c>
      <c r="M106" s="55">
        <f t="shared" si="33"/>
        <v>0.19036097161108076</v>
      </c>
      <c r="N106" s="55">
        <f t="shared" si="33"/>
        <v>0.16234899248979398</v>
      </c>
      <c r="O106" s="55">
        <f t="shared" si="33"/>
        <v>0.2153205205641704</v>
      </c>
      <c r="P106" s="55">
        <f t="shared" si="33"/>
        <v>0.2628377871425177</v>
      </c>
      <c r="Q106" s="55">
        <f t="shared" si="33"/>
        <v>0.32282735205195484</v>
      </c>
      <c r="R106" s="55">
        <f t="shared" si="33"/>
        <v>0.3617194672620131</v>
      </c>
      <c r="S106" s="55">
        <f t="shared" si="33"/>
        <v>0.32985992175809914</v>
      </c>
      <c r="T106" s="55">
        <f t="shared" si="33"/>
        <v>0.36231669910629666</v>
      </c>
      <c r="U106" s="55">
        <f t="shared" si="33"/>
        <v>0.31351392794312366</v>
      </c>
    </row>
    <row r="107" spans="1:21" ht="14.25">
      <c r="A107" s="36" t="s">
        <v>112</v>
      </c>
      <c r="B107" s="37" t="s">
        <v>33</v>
      </c>
      <c r="C107" s="55">
        <f aca="true" t="shared" si="34" ref="C107:N107">C26/(C70+C71)</f>
        <v>1.1555368604206435</v>
      </c>
      <c r="D107" s="55">
        <f t="shared" si="34"/>
        <v>0.7875782926834742</v>
      </c>
      <c r="E107" s="55">
        <f t="shared" si="34"/>
        <v>0.7250553126228828</v>
      </c>
      <c r="F107" s="55">
        <f t="shared" si="34"/>
        <v>0.6715242585265281</v>
      </c>
      <c r="G107" s="55">
        <f t="shared" si="34"/>
        <v>0.7120288906574909</v>
      </c>
      <c r="H107" s="55">
        <f t="shared" si="34"/>
        <v>0.8148746283783299</v>
      </c>
      <c r="I107" s="55">
        <f t="shared" si="34"/>
        <v>0.7831164598700529</v>
      </c>
      <c r="J107" s="55">
        <f t="shared" si="34"/>
        <v>0.7364404605471218</v>
      </c>
      <c r="K107" s="55">
        <f t="shared" si="34"/>
        <v>0.726300350058718</v>
      </c>
      <c r="L107" s="55">
        <f t="shared" si="34"/>
        <v>0.7693499322005148</v>
      </c>
      <c r="M107" s="55">
        <f t="shared" si="34"/>
        <v>0.7870557426984203</v>
      </c>
      <c r="N107" s="55">
        <f t="shared" si="34"/>
        <v>0.6467929873004915</v>
      </c>
      <c r="O107" s="55"/>
      <c r="P107" s="55"/>
      <c r="Q107" s="55"/>
      <c r="R107" s="55"/>
      <c r="S107" s="55"/>
      <c r="T107" s="55"/>
      <c r="U107" s="55"/>
    </row>
    <row r="108" spans="1:21" ht="12.75">
      <c r="A108" s="36" t="s">
        <v>113</v>
      </c>
      <c r="B108" s="37" t="s">
        <v>33</v>
      </c>
      <c r="C108" s="55">
        <f aca="true" t="shared" si="35" ref="C108:U108">C28/(C70+C71)</f>
        <v>1.2053013463241669</v>
      </c>
      <c r="D108" s="55">
        <f t="shared" si="35"/>
        <v>1.1894415718947093</v>
      </c>
      <c r="E108" s="55">
        <f t="shared" si="35"/>
        <v>1.2229952326477707</v>
      </c>
      <c r="F108" s="55">
        <f t="shared" si="35"/>
        <v>1.0772476294773123</v>
      </c>
      <c r="G108" s="55">
        <f t="shared" si="35"/>
        <v>1.1064079995600653</v>
      </c>
      <c r="H108" s="55">
        <f t="shared" si="35"/>
        <v>1.27579388150311</v>
      </c>
      <c r="I108" s="55">
        <f t="shared" si="35"/>
        <v>1.4316863337275594</v>
      </c>
      <c r="J108" s="55">
        <f t="shared" si="35"/>
        <v>1.2913235577343334</v>
      </c>
      <c r="K108" s="55">
        <f t="shared" si="35"/>
        <v>1.2348132511442373</v>
      </c>
      <c r="L108" s="55">
        <f t="shared" si="35"/>
        <v>1.4530129641607936</v>
      </c>
      <c r="M108" s="55">
        <f t="shared" si="35"/>
        <v>1.5513675143015833</v>
      </c>
      <c r="N108" s="55">
        <f t="shared" si="35"/>
        <v>1.3331936823813662</v>
      </c>
      <c r="O108" s="55">
        <f t="shared" si="35"/>
        <v>1.517616329945993</v>
      </c>
      <c r="P108" s="55">
        <f t="shared" si="35"/>
        <v>1.555941990021133</v>
      </c>
      <c r="Q108" s="55">
        <f t="shared" si="35"/>
        <v>1.6191297700460734</v>
      </c>
      <c r="R108" s="55">
        <f t="shared" si="35"/>
        <v>1.7281507455986023</v>
      </c>
      <c r="S108" s="55">
        <f t="shared" si="35"/>
        <v>1.715532549712452</v>
      </c>
      <c r="T108" s="55">
        <f t="shared" si="35"/>
        <v>1.8424937073911405</v>
      </c>
      <c r="U108" s="55">
        <f t="shared" si="35"/>
        <v>1.5470906005292266</v>
      </c>
    </row>
    <row r="109" spans="1:21" ht="12.75">
      <c r="A109" s="36" t="s">
        <v>114</v>
      </c>
      <c r="B109" s="37" t="s">
        <v>33</v>
      </c>
      <c r="C109" s="55">
        <f aca="true" t="shared" si="36" ref="C109:U109">C29/(C70+C71)</f>
        <v>0.4423571898127439</v>
      </c>
      <c r="D109" s="55">
        <f t="shared" si="36"/>
        <v>0.37824070367453066</v>
      </c>
      <c r="E109" s="55">
        <f t="shared" si="36"/>
        <v>0.4229026618348928</v>
      </c>
      <c r="F109" s="55">
        <f t="shared" si="36"/>
        <v>0.44614103564354163</v>
      </c>
      <c r="G109" s="55">
        <f t="shared" si="36"/>
        <v>0.5244257431905298</v>
      </c>
      <c r="H109" s="55">
        <f t="shared" si="36"/>
        <v>0.6202152139866123</v>
      </c>
      <c r="I109" s="55">
        <f t="shared" si="36"/>
        <v>0.6683141086707112</v>
      </c>
      <c r="J109" s="55">
        <f t="shared" si="36"/>
        <v>0.5746839797059077</v>
      </c>
      <c r="K109" s="55">
        <f t="shared" si="36"/>
        <v>0.5232662936348433</v>
      </c>
      <c r="L109" s="55">
        <f t="shared" si="36"/>
        <v>0.5256365845408999</v>
      </c>
      <c r="M109" s="55">
        <f t="shared" si="36"/>
        <v>0.5360802774967077</v>
      </c>
      <c r="N109" s="55">
        <f t="shared" si="36"/>
        <v>0.4961841964317595</v>
      </c>
      <c r="O109" s="55">
        <f t="shared" si="36"/>
        <v>0.5564052551406743</v>
      </c>
      <c r="P109" s="55">
        <f t="shared" si="36"/>
        <v>0.6063318285835761</v>
      </c>
      <c r="Q109" s="55">
        <f t="shared" si="36"/>
        <v>0.6710364110934347</v>
      </c>
      <c r="R109" s="55">
        <f t="shared" si="36"/>
        <v>0.849596159368415</v>
      </c>
      <c r="S109" s="55">
        <f t="shared" si="36"/>
        <v>0.8545043177270187</v>
      </c>
      <c r="T109" s="55">
        <f t="shared" si="36"/>
        <v>0.9235511713933415</v>
      </c>
      <c r="U109" s="55">
        <f t="shared" si="36"/>
        <v>0.8397317811563001</v>
      </c>
    </row>
    <row r="110" spans="1:21" ht="12.75">
      <c r="A110" s="36" t="s">
        <v>115</v>
      </c>
      <c r="B110" s="37" t="s">
        <v>33</v>
      </c>
      <c r="C110" s="55">
        <f aca="true" t="shared" si="37" ref="C110:U110">C30/(C70+C71)</f>
        <v>0.32908555624086666</v>
      </c>
      <c r="D110" s="55">
        <f t="shared" si="37"/>
        <v>0.2606151044704258</v>
      </c>
      <c r="E110" s="55">
        <f t="shared" si="37"/>
        <v>0.33328527744686665</v>
      </c>
      <c r="F110" s="55">
        <f t="shared" si="37"/>
        <v>0.25306734126942904</v>
      </c>
      <c r="G110" s="55">
        <f t="shared" si="37"/>
        <v>0.24873050433559282</v>
      </c>
      <c r="H110" s="55">
        <f t="shared" si="37"/>
        <v>0.31589241597510226</v>
      </c>
      <c r="I110" s="55">
        <f t="shared" si="37"/>
        <v>0.2931500526453942</v>
      </c>
      <c r="J110" s="55">
        <f t="shared" si="37"/>
        <v>0.2543456121736127</v>
      </c>
      <c r="K110" s="55">
        <f t="shared" si="37"/>
        <v>0.24566683856332946</v>
      </c>
      <c r="L110" s="55">
        <f t="shared" si="37"/>
        <v>0.2868659062088388</v>
      </c>
      <c r="M110" s="55">
        <f t="shared" si="37"/>
        <v>0.3402303856100398</v>
      </c>
      <c r="N110" s="55">
        <f t="shared" si="37"/>
        <v>0.3212797105416632</v>
      </c>
      <c r="O110" s="55">
        <f t="shared" si="37"/>
        <v>0.3118199416030006</v>
      </c>
      <c r="P110" s="55">
        <f t="shared" si="37"/>
        <v>0.29398892070677385</v>
      </c>
      <c r="Q110" s="55">
        <f t="shared" si="37"/>
        <v>0.2989934780961826</v>
      </c>
      <c r="R110" s="55">
        <f t="shared" si="37"/>
        <v>0.3187368301847111</v>
      </c>
      <c r="S110" s="55">
        <f t="shared" si="37"/>
        <v>0.29745218049721467</v>
      </c>
      <c r="T110" s="55">
        <f t="shared" si="37"/>
        <v>0.33574507546035404</v>
      </c>
      <c r="U110" s="55">
        <f t="shared" si="37"/>
        <v>0.2700402618366277</v>
      </c>
    </row>
    <row r="111" spans="1:21" ht="12.75">
      <c r="A111" s="36" t="s">
        <v>116</v>
      </c>
      <c r="B111" s="37" t="s">
        <v>33</v>
      </c>
      <c r="C111" s="55">
        <f aca="true" t="shared" si="38" ref="C111:U111">C31/(C70+C71)</f>
        <v>1.2708699632340443</v>
      </c>
      <c r="D111" s="55">
        <f t="shared" si="38"/>
        <v>1.1647223456197822</v>
      </c>
      <c r="E111" s="55">
        <f t="shared" si="38"/>
        <v>1.3192130856030069</v>
      </c>
      <c r="F111" s="55">
        <f t="shared" si="38"/>
        <v>1.2019264887833805</v>
      </c>
      <c r="G111" s="55">
        <f t="shared" si="38"/>
        <v>1.1583783088015345</v>
      </c>
      <c r="H111" s="55">
        <f t="shared" si="38"/>
        <v>1.4802385556316384</v>
      </c>
      <c r="I111" s="55">
        <f t="shared" si="38"/>
        <v>1.6282232400659469</v>
      </c>
      <c r="J111" s="55">
        <f t="shared" si="38"/>
        <v>1.4429457845838525</v>
      </c>
      <c r="K111" s="55">
        <f t="shared" si="38"/>
        <v>1.4536850949528248</v>
      </c>
      <c r="L111" s="55">
        <f t="shared" si="38"/>
        <v>1.5974008323957896</v>
      </c>
      <c r="M111" s="55">
        <f t="shared" si="38"/>
        <v>1.449594269352985</v>
      </c>
      <c r="N111" s="55">
        <f t="shared" si="38"/>
        <v>1.756305121460622</v>
      </c>
      <c r="O111" s="55">
        <f t="shared" si="38"/>
        <v>2.7795071316819926</v>
      </c>
      <c r="P111" s="55">
        <f t="shared" si="38"/>
        <v>2.4330021633382937</v>
      </c>
      <c r="Q111" s="55">
        <f t="shared" si="38"/>
        <v>2.4519896283134646</v>
      </c>
      <c r="R111" s="55">
        <f t="shared" si="38"/>
        <v>2.4196403654585827</v>
      </c>
      <c r="S111" s="55">
        <f t="shared" si="38"/>
        <v>2.482920640357677</v>
      </c>
      <c r="T111" s="55">
        <f t="shared" si="38"/>
        <v>2.457821687336316</v>
      </c>
      <c r="U111" s="55">
        <f t="shared" si="38"/>
        <v>2.1407630892412</v>
      </c>
    </row>
    <row r="112" spans="1:21" ht="12.75">
      <c r="A112" s="36" t="s">
        <v>117</v>
      </c>
      <c r="B112" s="37" t="s">
        <v>33</v>
      </c>
      <c r="C112" s="55">
        <f aca="true" t="shared" si="39" ref="C112:U112">(C35-C34)/(C70+C71)</f>
        <v>0.22145425987253692</v>
      </c>
      <c r="D112" s="55">
        <f t="shared" si="39"/>
        <v>0.09459854454362103</v>
      </c>
      <c r="E112" s="55">
        <f t="shared" si="39"/>
        <v>0.08745353047851612</v>
      </c>
      <c r="F112" s="55">
        <f t="shared" si="39"/>
        <v>0.155494150715107</v>
      </c>
      <c r="G112" s="55">
        <f t="shared" si="39"/>
        <v>0.21439142465725278</v>
      </c>
      <c r="H112" s="55">
        <f t="shared" si="39"/>
        <v>0.32721225249745556</v>
      </c>
      <c r="I112" s="55">
        <f t="shared" si="39"/>
        <v>0.3541597234715877</v>
      </c>
      <c r="J112" s="55">
        <f t="shared" si="39"/>
        <v>0.2240508731022259</v>
      </c>
      <c r="K112" s="55">
        <f t="shared" si="39"/>
        <v>0.2680559772646582</v>
      </c>
      <c r="L112" s="55">
        <f t="shared" si="39"/>
        <v>0.34180034967571715</v>
      </c>
      <c r="M112" s="55">
        <f t="shared" si="39"/>
        <v>0.2747522475579894</v>
      </c>
      <c r="N112" s="55">
        <f t="shared" si="39"/>
        <v>0.1668574965186446</v>
      </c>
      <c r="O112" s="55">
        <f t="shared" si="39"/>
        <v>0.23969876340965407</v>
      </c>
      <c r="P112" s="55">
        <f t="shared" si="39"/>
        <v>0.446871600245095</v>
      </c>
      <c r="Q112" s="55">
        <f t="shared" si="39"/>
        <v>0.6034568844996315</v>
      </c>
      <c r="R112" s="55">
        <f t="shared" si="39"/>
        <v>1.0914435128674909</v>
      </c>
      <c r="S112" s="55">
        <f t="shared" si="39"/>
        <v>1.255798283726045</v>
      </c>
      <c r="T112" s="55">
        <f t="shared" si="39"/>
        <v>1.6600258837676167</v>
      </c>
      <c r="U112" s="55">
        <f t="shared" si="39"/>
        <v>1.353127182230916</v>
      </c>
    </row>
    <row r="113" spans="1:21" ht="12.75">
      <c r="A113" s="44" t="s">
        <v>106</v>
      </c>
      <c r="B113" s="45" t="s">
        <v>33</v>
      </c>
      <c r="C113" s="58">
        <f aca="true" t="shared" si="40" ref="C113:U113">SUM(C104:C112)</f>
        <v>6.372572814285494</v>
      </c>
      <c r="D113" s="58">
        <f t="shared" si="40"/>
        <v>5.637958138169361</v>
      </c>
      <c r="E113" s="58">
        <f t="shared" si="40"/>
        <v>5.949427056297247</v>
      </c>
      <c r="F113" s="58">
        <f t="shared" si="40"/>
        <v>5.5284323304139305</v>
      </c>
      <c r="G113" s="58">
        <f t="shared" si="40"/>
        <v>5.79307598361364</v>
      </c>
      <c r="H113" s="58">
        <f t="shared" si="40"/>
        <v>6.874778390747176</v>
      </c>
      <c r="I113" s="58">
        <f t="shared" si="40"/>
        <v>7.660677577191125</v>
      </c>
      <c r="J113" s="58">
        <f t="shared" si="40"/>
        <v>6.650083255810318</v>
      </c>
      <c r="K113" s="58">
        <f t="shared" si="40"/>
        <v>6.538140977754643</v>
      </c>
      <c r="L113" s="58">
        <f t="shared" si="40"/>
        <v>7.5045334199858775</v>
      </c>
      <c r="M113" s="58">
        <f t="shared" si="40"/>
        <v>7.37035191268029</v>
      </c>
      <c r="N113" s="58">
        <f t="shared" si="40"/>
        <v>6.970767326438067</v>
      </c>
      <c r="O113" s="58">
        <f t="shared" si="40"/>
        <v>7.983703642593865</v>
      </c>
      <c r="P113" s="58">
        <f t="shared" si="40"/>
        <v>7.825763733446711</v>
      </c>
      <c r="Q113" s="58">
        <f t="shared" si="40"/>
        <v>8.239504349083697</v>
      </c>
      <c r="R113" s="58">
        <f t="shared" si="40"/>
        <v>9.226272087878309</v>
      </c>
      <c r="S113" s="58">
        <f t="shared" si="40"/>
        <v>9.30397158773369</v>
      </c>
      <c r="T113" s="58">
        <f t="shared" si="40"/>
        <v>9.935960603682833</v>
      </c>
      <c r="U113" s="58">
        <f t="shared" si="40"/>
        <v>8.833107123837785</v>
      </c>
    </row>
    <row r="114" ht="12.75">
      <c r="A114" s="22" t="s">
        <v>52</v>
      </c>
    </row>
  </sheetData>
  <sheetProtection/>
  <printOptions/>
  <pageMargins left="0.787401575" right="0.787401575" top="0.79" bottom="0.78" header="0.5" footer="0.5"/>
  <pageSetup horizontalDpi="600" verticalDpi="600" orientation="portrait" paperSize="9" r:id="rId1"/>
  <ignoredErrors>
    <ignoredError sqref="C22:V22 C46:V46 C61:U6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Fiskeridirektoratet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Fiskeridirektoratet</dc:creator>
  <cp:keywords/>
  <dc:description/>
  <cp:lastModifiedBy>mefau</cp:lastModifiedBy>
  <cp:lastPrinted>2006-02-06T08:54:57Z</cp:lastPrinted>
  <dcterms:created xsi:type="dcterms:W3CDTF">2006-02-02T13:52:51Z</dcterms:created>
  <dcterms:modified xsi:type="dcterms:W3CDTF">2009-12-03T06:29:39Z</dcterms:modified>
  <cp:category/>
  <cp:version/>
  <cp:contentType/>
  <cp:contentStatus/>
</cp:coreProperties>
</file>