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Forklaring" sheetId="1" r:id="rId1"/>
    <sheet name="Kun smolt" sheetId="2" r:id="rId2"/>
  </sheets>
  <definedNames/>
  <calcPr fullCalcOnLoad="1"/>
</workbook>
</file>

<file path=xl/sharedStrings.xml><?xml version="1.0" encoding="utf-8"?>
<sst xmlns="http://schemas.openxmlformats.org/spreadsheetml/2006/main" count="202" uniqueCount="122">
  <si>
    <t>LØNNSOMHETSUNDERSØKELSE FOR SETTEFISKPRODUKSJON</t>
  </si>
  <si>
    <t>GJENNOMSNITTSRESULTATER FOR SELSKAPER SOM KUN HAR SOLGT SMOLT</t>
  </si>
  <si>
    <t>UTVALGET</t>
  </si>
  <si>
    <t>Antall selskaper i undersøkelsen</t>
  </si>
  <si>
    <t>stk</t>
  </si>
  <si>
    <t>RESULTATREGNSKAP</t>
  </si>
  <si>
    <t>GJENNOMSNITTSTALL FOR HELE LANDET</t>
  </si>
  <si>
    <t xml:space="preserve">   Salgsinntekt av smolt</t>
  </si>
  <si>
    <t>kr</t>
  </si>
  <si>
    <r>
      <t xml:space="preserve">   Salgsinntekt av yngel </t>
    </r>
    <r>
      <rPr>
        <vertAlign val="superscript"/>
        <sz val="10"/>
        <color indexed="8"/>
        <rFont val="Arial"/>
        <family val="2"/>
      </rPr>
      <t>1)</t>
    </r>
  </si>
  <si>
    <r>
      <t xml:space="preserve">   Salgsinntekt av rogn </t>
    </r>
    <r>
      <rPr>
        <vertAlign val="superscript"/>
        <sz val="10"/>
        <color indexed="8"/>
        <rFont val="Arial"/>
        <family val="2"/>
      </rPr>
      <t xml:space="preserve"> 1)</t>
    </r>
  </si>
  <si>
    <t xml:space="preserve">   Forsikringsutbetalinger</t>
  </si>
  <si>
    <t xml:space="preserve">   Annen driftsinntekt</t>
  </si>
  <si>
    <t>SUM DRIFTSINNTEKT</t>
  </si>
  <si>
    <t xml:space="preserve">   Rogn/yngelkostnad</t>
  </si>
  <si>
    <t xml:space="preserve">   Fôrkostnad</t>
  </si>
  <si>
    <t xml:space="preserve">   Forsikringskostnad</t>
  </si>
  <si>
    <r>
      <t xml:space="preserve">   Vaksinasjonskostnad </t>
    </r>
    <r>
      <rPr>
        <vertAlign val="superscript"/>
        <sz val="10"/>
        <color indexed="8"/>
        <rFont val="Arial"/>
        <family val="2"/>
      </rPr>
      <t>2)</t>
    </r>
  </si>
  <si>
    <t xml:space="preserve">   Lønnskostnad inkl. kalk. eierlønn</t>
  </si>
  <si>
    <t xml:space="preserve">   Elektrisitetskostnad</t>
  </si>
  <si>
    <t xml:space="preserve">   Annen driftskostnad</t>
  </si>
  <si>
    <t>SUM DRIFTSKOSTNAD</t>
  </si>
  <si>
    <t>DRIFTSRESULTAT</t>
  </si>
  <si>
    <t xml:space="preserve">   Finansinntekter</t>
  </si>
  <si>
    <t xml:space="preserve">   Finanskostnader</t>
  </si>
  <si>
    <t>ORD.RESULTAT FØR SKATTEKOSTNAD</t>
  </si>
  <si>
    <t>1) Før 1994 var salgsinntekter av rogn og yngel ikke spesifisert, men inngikk i posten salgsinntekt av smolt.</t>
  </si>
  <si>
    <t>2) Før 1997 var vaksinasjonskostnad ikke spesifisert, men inngikk i posten annen driftskostnad.</t>
  </si>
  <si>
    <t>BALANSEREGNSKAP</t>
  </si>
  <si>
    <t>Eiendeler:</t>
  </si>
  <si>
    <t xml:space="preserve">   Finansielle anleggsmidler</t>
  </si>
  <si>
    <t>SUM ANLEGGSMIDLER</t>
  </si>
  <si>
    <t xml:space="preserve">   Fordringer og investeringer</t>
  </si>
  <si>
    <t xml:space="preserve">   Kontanter og bankinnskudd</t>
  </si>
  <si>
    <t xml:space="preserve">SUM OMLØPSMIDLER </t>
  </si>
  <si>
    <t>SUM EIENDELER</t>
  </si>
  <si>
    <r>
      <t xml:space="preserve">Sum avsetning for forpliktelse </t>
    </r>
    <r>
      <rPr>
        <vertAlign val="superscript"/>
        <sz val="10"/>
        <color indexed="8"/>
        <rFont val="Arial"/>
        <family val="2"/>
      </rPr>
      <t>4)</t>
    </r>
  </si>
  <si>
    <t>Sum langsiktig gjeld</t>
  </si>
  <si>
    <t xml:space="preserve">   Gjeld til kredittinstitusjoner</t>
  </si>
  <si>
    <t xml:space="preserve">   Leverandørgjeld</t>
  </si>
  <si>
    <t xml:space="preserve">  Annen kortsiktig gjeld</t>
  </si>
  <si>
    <t>Sum kortsiktig gjeld</t>
  </si>
  <si>
    <t>SUM GJELD:</t>
  </si>
  <si>
    <t>SUM GJELD OG EGENKAPITAL:</t>
  </si>
  <si>
    <t>3) Før 1999 var beholdning av vaksine ikke spesifisert.</t>
  </si>
  <si>
    <t>4) Før 1992 er betingende skattfrie avsetninger ført på denne posten.</t>
  </si>
  <si>
    <t>Salg av smolt</t>
  </si>
  <si>
    <r>
      <t xml:space="preserve">Salg av yngel </t>
    </r>
    <r>
      <rPr>
        <vertAlign val="superscript"/>
        <sz val="10"/>
        <color indexed="8"/>
        <rFont val="Arial"/>
        <family val="2"/>
      </rPr>
      <t>5)</t>
    </r>
  </si>
  <si>
    <r>
      <t xml:space="preserve">Salg av rogn </t>
    </r>
    <r>
      <rPr>
        <vertAlign val="superscript"/>
        <sz val="10"/>
        <color indexed="8"/>
        <rFont val="Arial"/>
        <family val="2"/>
      </rPr>
      <t>5)</t>
    </r>
  </si>
  <si>
    <t>Utnyttelsesgrad</t>
  </si>
  <si>
    <t>%</t>
  </si>
  <si>
    <t>Antall årsverk</t>
  </si>
  <si>
    <t>Produksjonsverdi</t>
  </si>
  <si>
    <t>Kalk. rente på egenkapitalen</t>
  </si>
  <si>
    <t>Kalk. avskrivninger (Blandet prinsipp)</t>
  </si>
  <si>
    <t>Lønnsevne</t>
  </si>
  <si>
    <t xml:space="preserve">5) Før 1994 var salg av rogn og yngel ikke spesifisert. </t>
  </si>
  <si>
    <t>Totalrentabilitet</t>
  </si>
  <si>
    <t>Driftsmargin</t>
  </si>
  <si>
    <t>Likviditetsgrad 1</t>
  </si>
  <si>
    <t>Likviditetsgrad 2</t>
  </si>
  <si>
    <t>Rentedekningsgrad</t>
  </si>
  <si>
    <t>Egenkapitalandel</t>
  </si>
  <si>
    <t>Andel av kortsiktig gjeld</t>
  </si>
  <si>
    <t>Andel av langsiktig gjeld</t>
  </si>
  <si>
    <t>Kilde: Fiskeridirektoratet</t>
  </si>
  <si>
    <t>FORKLARING</t>
  </si>
  <si>
    <t>HISTORISKE TABELLER</t>
  </si>
  <si>
    <r>
      <t xml:space="preserve">Vær oppmerksom på at presenterte resultater </t>
    </r>
    <r>
      <rPr>
        <b/>
        <sz val="11"/>
        <rFont val="Arial"/>
        <family val="2"/>
      </rPr>
      <t>ikke er justert for eventuelle endringer</t>
    </r>
  </si>
  <si>
    <r>
      <t xml:space="preserve">i kroneverdi </t>
    </r>
    <r>
      <rPr>
        <sz val="11"/>
        <rFont val="Arial"/>
        <family val="2"/>
      </rPr>
      <t>i perioden.</t>
    </r>
  </si>
  <si>
    <t>BLANKE FELT</t>
  </si>
  <si>
    <t>Blanke felt i tabellene skyldes at opplysningene ikke er spesifisert i det aktuelle undersøkelses-</t>
  </si>
  <si>
    <t>året.</t>
  </si>
  <si>
    <t>NY GJENNOMSNITTSBEREGNING</t>
  </si>
  <si>
    <t>Det er foretatt en del definisjonsendringer i årenes løp. For å få så sammenlignbare tall som mulig</t>
  </si>
  <si>
    <t>for perioden, har vi valgt å foreta en ny gjennomsnittsberegning for alle undersøkelsesårene slik</t>
  </si>
  <si>
    <t>at de nyeste definisjonene er gjeldende.</t>
  </si>
  <si>
    <t>USIKKERHET</t>
  </si>
  <si>
    <t>Utvalget i lønnsomhetsundersøkelsen består av selskaper med forskjellige produksjonsformer.</t>
  </si>
  <si>
    <t>Med det menes at utvalget består av selskaper som kun selger smolt, og selskaper som selger</t>
  </si>
  <si>
    <t>yngel i tillegg til smolten.</t>
  </si>
  <si>
    <t>Yngelen blir solgt til andre selskaper med settefiskproduksjon. Kostnadene i forbindelse med</t>
  </si>
  <si>
    <t>yngelproduksjon er, som følge av kortere produksjonstid, lavere enn kostnadene ved</t>
  </si>
  <si>
    <t>smoltproduksjon.</t>
  </si>
  <si>
    <t>Det har ved gjennomføring av undersøkelsen vært umulig å skille ut kostnader knyttet direkte</t>
  </si>
  <si>
    <t>til produksjon av yngel fra de samlede kostnader.</t>
  </si>
  <si>
    <t xml:space="preserve">Endringer fra år til år kan derfor skyldes utvalgets sammensetning i det enkelte </t>
  </si>
  <si>
    <t>undersøkelsesår, dvs. forholdet mellom de rene smoltprodusenter og selskaper som</t>
  </si>
  <si>
    <t>produserer både smolt og yngel.</t>
  </si>
  <si>
    <t>Dette medfører at vedlagte resultater ikke her helt identisk med resultater offentliggjort i</t>
  </si>
  <si>
    <t>tidligere undersøkelser (rapporter).</t>
  </si>
  <si>
    <t>PRODUKSJONSKOSTNAD PER STK</t>
  </si>
  <si>
    <t>Overskuddsgrad</t>
  </si>
  <si>
    <t>BEREGNEDE KOSTNADER PER STK SOLGT FISK</t>
  </si>
  <si>
    <t>BEREGNEDE NØKKELTALL</t>
  </si>
  <si>
    <t>SALG OG ANDRE BEREGNEDE LØNNSOMHETSMÅL</t>
  </si>
  <si>
    <t>Lønnsevne per årsverk</t>
  </si>
  <si>
    <t>Produksjonsverdi per årsverk</t>
  </si>
  <si>
    <t>Salg av fisk per årsverk</t>
  </si>
  <si>
    <t>SUM EGENKAPITAL (beregnet)</t>
  </si>
  <si>
    <r>
      <t xml:space="preserve">   Beholdningsverdi vaksine per 31.12. </t>
    </r>
    <r>
      <rPr>
        <vertAlign val="superscript"/>
        <sz val="10"/>
        <color indexed="8"/>
        <rFont val="Arial"/>
        <family val="2"/>
      </rPr>
      <t>3)</t>
    </r>
  </si>
  <si>
    <t xml:space="preserve">   Beholdningsverdi fôrlager per 31.12.</t>
  </si>
  <si>
    <t xml:space="preserve">   Beholdningsverdi rogn/yngel per 31.12. (beregnet)</t>
  </si>
  <si>
    <t xml:space="preserve">   Varige driftsmidler (beregnet)</t>
  </si>
  <si>
    <t xml:space="preserve">   Historiske avskrivninger (beregnet)</t>
  </si>
  <si>
    <t xml:space="preserve">   Beholdningsendring rogn og yngel (+/-) (beregnet)</t>
  </si>
  <si>
    <t>Salgspris per stk solgt smolt</t>
  </si>
  <si>
    <t>Salgspris per stk solgt yngel</t>
  </si>
  <si>
    <t>Tillatelse</t>
  </si>
  <si>
    <t>Rogn og yngelkostnad per stk</t>
  </si>
  <si>
    <t>Fôrkostnad per stk</t>
  </si>
  <si>
    <t>Forsikringskostnad per stk</t>
  </si>
  <si>
    <r>
      <t xml:space="preserve">Vaksinasjonskostnad per stk </t>
    </r>
    <r>
      <rPr>
        <vertAlign val="superscript"/>
        <sz val="10"/>
        <color indexed="8"/>
        <rFont val="Arial"/>
        <family val="2"/>
      </rPr>
      <t>2)</t>
    </r>
  </si>
  <si>
    <t>Lønnskostnad per stk</t>
  </si>
  <si>
    <t>Historiske avskrivninger per stk</t>
  </si>
  <si>
    <t>Elektrisitetskostnad per stk</t>
  </si>
  <si>
    <t>Annen driftskostnad per stk</t>
  </si>
  <si>
    <t>Netto rentekostnad per stk</t>
  </si>
  <si>
    <t>Antall tillatelser i undersøkelsen</t>
  </si>
  <si>
    <t>Oppdatert: 3. desember 2009</t>
  </si>
  <si>
    <t xml:space="preserve">   Netto finanskostnad</t>
  </si>
  <si>
    <t>Salgspris per stk solgt yngel og smolt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</si>
</sst>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</numFmts>
  <fonts count="49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40" fillId="24" borderId="3" applyNumberFormat="0" applyAlignment="0" applyProtection="0"/>
    <xf numFmtId="0" fontId="0" fillId="25" borderId="4" applyNumberFormat="0" applyFont="0" applyAlignment="0" applyProtection="0"/>
    <xf numFmtId="0" fontId="41" fillId="26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0" borderId="9" applyNumberFormat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1" fontId="5" fillId="33" borderId="16" xfId="0" applyNumberFormat="1" applyFont="1" applyFill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6" fillId="33" borderId="11" xfId="0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5" fillId="0" borderId="16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73" fontId="0" fillId="0" borderId="17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173" fontId="0" fillId="0" borderId="18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102.00390625" style="26" bestFit="1" customWidth="1"/>
    <col min="2" max="16384" width="11.421875" style="26" customWidth="1"/>
  </cols>
  <sheetData>
    <row r="1" spans="1:24" s="22" customFormat="1" ht="18">
      <c r="A1" s="6" t="s">
        <v>0</v>
      </c>
      <c r="C1" s="23"/>
      <c r="D1" s="24"/>
      <c r="E1" s="25"/>
      <c r="F1" s="24"/>
      <c r="G1" s="24"/>
      <c r="H1" s="24"/>
      <c r="I1" s="24"/>
      <c r="J1" s="24"/>
      <c r="K1" s="23"/>
      <c r="L1" s="24"/>
      <c r="M1" s="23"/>
      <c r="N1" s="24"/>
      <c r="P1" s="24"/>
      <c r="R1" s="24"/>
      <c r="T1" s="24"/>
      <c r="V1" s="24"/>
      <c r="X1" s="24"/>
    </row>
    <row r="2" spans="1:24" s="22" customFormat="1" ht="18">
      <c r="A2" s="21" t="s">
        <v>66</v>
      </c>
      <c r="C2" s="23"/>
      <c r="D2" s="24"/>
      <c r="E2" s="25"/>
      <c r="F2" s="24"/>
      <c r="G2" s="24"/>
      <c r="H2" s="24"/>
      <c r="I2" s="24"/>
      <c r="J2" s="24"/>
      <c r="K2" s="23"/>
      <c r="L2" s="24"/>
      <c r="M2" s="23"/>
      <c r="N2" s="24"/>
      <c r="P2" s="24"/>
      <c r="R2" s="24"/>
      <c r="T2" s="24"/>
      <c r="V2" s="24"/>
      <c r="X2" s="24"/>
    </row>
    <row r="3" spans="1:32" s="2" customFormat="1" ht="12.75">
      <c r="A3" s="2" t="s">
        <v>65</v>
      </c>
      <c r="C3" s="3"/>
      <c r="D3" s="4"/>
      <c r="E3" s="3"/>
      <c r="F3" s="4"/>
      <c r="G3" s="3"/>
      <c r="H3" s="4"/>
      <c r="I3" s="3"/>
      <c r="J3" s="4"/>
      <c r="K3" s="3"/>
      <c r="L3" s="4"/>
      <c r="M3" s="5"/>
      <c r="N3" s="4"/>
      <c r="O3" s="4"/>
      <c r="P3" s="4"/>
      <c r="Q3" s="4"/>
      <c r="R3" s="4"/>
      <c r="S3" s="3"/>
      <c r="T3" s="4"/>
      <c r="U3" s="3"/>
      <c r="V3" s="4"/>
      <c r="X3" s="4"/>
      <c r="Z3" s="4"/>
      <c r="AB3" s="4"/>
      <c r="AD3" s="4"/>
      <c r="AF3" s="4"/>
    </row>
    <row r="4" spans="1:24" ht="14.25">
      <c r="A4" s="2" t="s">
        <v>119</v>
      </c>
      <c r="C4" s="27"/>
      <c r="D4" s="28"/>
      <c r="E4" s="29"/>
      <c r="F4" s="28"/>
      <c r="G4" s="28"/>
      <c r="H4" s="28"/>
      <c r="I4" s="28"/>
      <c r="J4" s="28"/>
      <c r="K4" s="27"/>
      <c r="L4" s="28"/>
      <c r="M4" s="27"/>
      <c r="N4" s="28"/>
      <c r="P4" s="28"/>
      <c r="R4" s="28"/>
      <c r="T4" s="28"/>
      <c r="V4" s="28"/>
      <c r="X4" s="28"/>
    </row>
    <row r="5" spans="1:24" ht="14.25">
      <c r="A5" s="2"/>
      <c r="C5" s="27"/>
      <c r="D5" s="28"/>
      <c r="E5" s="29"/>
      <c r="F5" s="28"/>
      <c r="G5" s="28"/>
      <c r="H5" s="28"/>
      <c r="I5" s="28"/>
      <c r="J5" s="28"/>
      <c r="K5" s="27"/>
      <c r="L5" s="28"/>
      <c r="M5" s="27"/>
      <c r="N5" s="28"/>
      <c r="P5" s="28"/>
      <c r="R5" s="28"/>
      <c r="T5" s="28"/>
      <c r="V5" s="28"/>
      <c r="X5" s="28"/>
    </row>
    <row r="7" ht="15">
      <c r="A7" s="30" t="s">
        <v>67</v>
      </c>
    </row>
    <row r="8" ht="15">
      <c r="A8" s="26" t="s">
        <v>68</v>
      </c>
    </row>
    <row r="9" ht="15">
      <c r="A9" s="31" t="s">
        <v>69</v>
      </c>
    </row>
    <row r="11" ht="15">
      <c r="A11" s="30" t="s">
        <v>70</v>
      </c>
    </row>
    <row r="12" ht="14.25">
      <c r="A12" s="26" t="s">
        <v>71</v>
      </c>
    </row>
    <row r="13" ht="14.25">
      <c r="A13" s="26" t="s">
        <v>72</v>
      </c>
    </row>
    <row r="15" ht="15">
      <c r="A15" s="30" t="s">
        <v>73</v>
      </c>
    </row>
    <row r="16" ht="14.25">
      <c r="A16" s="26" t="s">
        <v>74</v>
      </c>
    </row>
    <row r="17" ht="14.25">
      <c r="A17" s="26" t="s">
        <v>75</v>
      </c>
    </row>
    <row r="18" ht="14.25">
      <c r="A18" s="26" t="s">
        <v>76</v>
      </c>
    </row>
    <row r="20" s="31" customFormat="1" ht="15">
      <c r="A20" s="31" t="s">
        <v>89</v>
      </c>
    </row>
    <row r="21" s="31" customFormat="1" ht="15">
      <c r="A21" s="31" t="s">
        <v>90</v>
      </c>
    </row>
    <row r="23" ht="15">
      <c r="A23" s="30" t="s">
        <v>77</v>
      </c>
    </row>
    <row r="24" ht="14.25">
      <c r="A24" s="26" t="s">
        <v>78</v>
      </c>
    </row>
    <row r="25" ht="14.25">
      <c r="A25" s="26" t="s">
        <v>79</v>
      </c>
    </row>
    <row r="26" ht="14.25">
      <c r="A26" s="26" t="s">
        <v>80</v>
      </c>
    </row>
    <row r="28" ht="14.25">
      <c r="A28" s="26" t="s">
        <v>81</v>
      </c>
    </row>
    <row r="29" ht="14.25">
      <c r="A29" s="26" t="s">
        <v>82</v>
      </c>
    </row>
    <row r="30" ht="14.25">
      <c r="A30" s="26" t="s">
        <v>83</v>
      </c>
    </row>
    <row r="32" ht="14.25">
      <c r="A32" s="26" t="s">
        <v>84</v>
      </c>
    </row>
    <row r="33" ht="14.25">
      <c r="A33" s="26" t="s">
        <v>85</v>
      </c>
    </row>
    <row r="35" s="31" customFormat="1" ht="15">
      <c r="A35" s="31" t="s">
        <v>86</v>
      </c>
    </row>
    <row r="36" s="31" customFormat="1" ht="15">
      <c r="A36" s="31" t="s">
        <v>87</v>
      </c>
    </row>
    <row r="37" s="31" customFormat="1" ht="15">
      <c r="A37" s="31" t="s">
        <v>88</v>
      </c>
    </row>
    <row r="38" s="31" customFormat="1" ht="15"/>
    <row r="39" s="31" customFormat="1" ht="15"/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2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44.421875" style="2" customWidth="1"/>
    <col min="2" max="2" width="3.28125" style="2" customWidth="1"/>
    <col min="3" max="11" width="10.7109375" style="2" customWidth="1"/>
    <col min="12" max="12" width="10.57421875" style="11" customWidth="1"/>
    <col min="13" max="21" width="10.7109375" style="11" customWidth="1"/>
    <col min="22" max="16384" width="11.57421875" style="2" customWidth="1"/>
  </cols>
  <sheetData>
    <row r="1" spans="1:21" ht="20.2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5.75">
      <c r="A2" s="21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2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32" t="str">
        <f>Forklaring!A4</f>
        <v>Oppdatert: 3. desember 2009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3:21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3:21" ht="12.7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2" ht="15">
      <c r="A7" s="7" t="s">
        <v>2</v>
      </c>
      <c r="B7" s="8"/>
      <c r="L7" s="10"/>
    </row>
    <row r="8" spans="1:21" ht="12.75">
      <c r="A8" s="33"/>
      <c r="B8" s="34"/>
      <c r="C8" s="39">
        <v>2008</v>
      </c>
      <c r="D8" s="39">
        <v>2007</v>
      </c>
      <c r="E8" s="39">
        <v>2006</v>
      </c>
      <c r="F8" s="39">
        <v>2005</v>
      </c>
      <c r="G8" s="39">
        <v>2004</v>
      </c>
      <c r="H8" s="39">
        <v>2003</v>
      </c>
      <c r="I8" s="39">
        <v>2002</v>
      </c>
      <c r="J8" s="39">
        <v>2001</v>
      </c>
      <c r="K8" s="39">
        <v>2000</v>
      </c>
      <c r="L8" s="39">
        <v>1999</v>
      </c>
      <c r="M8" s="39">
        <v>1998</v>
      </c>
      <c r="N8" s="39">
        <v>1997</v>
      </c>
      <c r="O8" s="39">
        <v>1996</v>
      </c>
      <c r="P8" s="39">
        <v>1995</v>
      </c>
      <c r="Q8" s="39">
        <v>1994</v>
      </c>
      <c r="R8" s="39">
        <v>1993</v>
      </c>
      <c r="S8" s="39">
        <v>1992</v>
      </c>
      <c r="T8" s="39">
        <v>1991</v>
      </c>
      <c r="U8" s="39">
        <v>1990</v>
      </c>
    </row>
    <row r="9" spans="1:21" ht="12.75">
      <c r="A9" s="35" t="s">
        <v>3</v>
      </c>
      <c r="B9" s="36" t="s">
        <v>4</v>
      </c>
      <c r="C9" s="40">
        <v>42</v>
      </c>
      <c r="D9" s="40">
        <v>44</v>
      </c>
      <c r="E9" s="41">
        <v>37</v>
      </c>
      <c r="F9" s="40">
        <v>39</v>
      </c>
      <c r="G9" s="40">
        <v>39</v>
      </c>
      <c r="H9" s="41">
        <v>49</v>
      </c>
      <c r="I9" s="41">
        <v>47</v>
      </c>
      <c r="J9" s="40">
        <v>48</v>
      </c>
      <c r="K9" s="42">
        <v>49</v>
      </c>
      <c r="L9" s="43">
        <v>59</v>
      </c>
      <c r="M9" s="43">
        <v>64</v>
      </c>
      <c r="N9" s="40">
        <v>73</v>
      </c>
      <c r="O9" s="40">
        <v>77</v>
      </c>
      <c r="P9" s="40">
        <v>71</v>
      </c>
      <c r="Q9" s="40">
        <v>63</v>
      </c>
      <c r="R9" s="40">
        <v>54</v>
      </c>
      <c r="S9" s="40">
        <v>47</v>
      </c>
      <c r="T9" s="40">
        <v>42</v>
      </c>
      <c r="U9" s="40">
        <v>43</v>
      </c>
    </row>
    <row r="10" spans="1:21" ht="12.75">
      <c r="A10" s="37" t="s">
        <v>118</v>
      </c>
      <c r="B10" s="38" t="s">
        <v>4</v>
      </c>
      <c r="C10" s="44">
        <v>57</v>
      </c>
      <c r="D10" s="44">
        <v>57</v>
      </c>
      <c r="E10" s="45">
        <v>53</v>
      </c>
      <c r="F10" s="44">
        <v>57</v>
      </c>
      <c r="G10" s="44">
        <v>50</v>
      </c>
      <c r="H10" s="45">
        <v>64</v>
      </c>
      <c r="I10" s="45">
        <v>56</v>
      </c>
      <c r="J10" s="44">
        <v>64</v>
      </c>
      <c r="K10" s="45">
        <v>57</v>
      </c>
      <c r="L10" s="44">
        <v>67</v>
      </c>
      <c r="M10" s="44">
        <v>73</v>
      </c>
      <c r="N10" s="44">
        <v>85</v>
      </c>
      <c r="O10" s="44">
        <v>83</v>
      </c>
      <c r="P10" s="44">
        <v>78</v>
      </c>
      <c r="Q10" s="44">
        <v>69</v>
      </c>
      <c r="R10" s="44"/>
      <c r="S10" s="44"/>
      <c r="T10" s="44"/>
      <c r="U10" s="44"/>
    </row>
    <row r="11" spans="1:21" ht="12.75">
      <c r="A11" s="12"/>
      <c r="B11" s="8"/>
      <c r="C11" s="13"/>
      <c r="D11" s="13"/>
      <c r="E11" s="13"/>
      <c r="F11" s="13"/>
      <c r="G11" s="13"/>
      <c r="H11" s="13"/>
      <c r="I11" s="13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</row>
    <row r="12" spans="1:12" ht="15">
      <c r="A12" s="7" t="s">
        <v>5</v>
      </c>
      <c r="B12" s="14"/>
      <c r="C12" s="15"/>
      <c r="D12" s="15"/>
      <c r="E12" s="15"/>
      <c r="F12" s="15"/>
      <c r="G12" s="15"/>
      <c r="H12" s="15"/>
      <c r="I12" s="15"/>
      <c r="L12" s="10"/>
    </row>
    <row r="13" spans="1:12" ht="14.25">
      <c r="A13" s="16" t="s">
        <v>6</v>
      </c>
      <c r="B13" s="14"/>
      <c r="C13" s="9"/>
      <c r="D13" s="9"/>
      <c r="E13" s="9"/>
      <c r="F13" s="9"/>
      <c r="G13" s="9"/>
      <c r="H13" s="9"/>
      <c r="I13" s="9"/>
      <c r="L13" s="10"/>
    </row>
    <row r="14" spans="1:21" ht="12.75">
      <c r="A14" s="33"/>
      <c r="B14" s="46"/>
      <c r="C14" s="39">
        <v>2008</v>
      </c>
      <c r="D14" s="39">
        <v>2007</v>
      </c>
      <c r="E14" s="39">
        <v>2006</v>
      </c>
      <c r="F14" s="39">
        <v>2005</v>
      </c>
      <c r="G14" s="39">
        <v>2004</v>
      </c>
      <c r="H14" s="39">
        <v>2003</v>
      </c>
      <c r="I14" s="39">
        <v>2002</v>
      </c>
      <c r="J14" s="39">
        <v>2001</v>
      </c>
      <c r="K14" s="39">
        <v>2000</v>
      </c>
      <c r="L14" s="39">
        <v>1999</v>
      </c>
      <c r="M14" s="39">
        <v>1998</v>
      </c>
      <c r="N14" s="39">
        <v>1997</v>
      </c>
      <c r="O14" s="39">
        <v>1996</v>
      </c>
      <c r="P14" s="39">
        <v>1995</v>
      </c>
      <c r="Q14" s="39">
        <v>1994</v>
      </c>
      <c r="R14" s="39">
        <v>1993</v>
      </c>
      <c r="S14" s="39">
        <v>1992</v>
      </c>
      <c r="T14" s="39">
        <v>1991</v>
      </c>
      <c r="U14" s="39">
        <v>1990</v>
      </c>
    </row>
    <row r="15" spans="1:21" ht="12.75">
      <c r="A15" s="35" t="s">
        <v>7</v>
      </c>
      <c r="B15" s="36" t="s">
        <v>8</v>
      </c>
      <c r="C15" s="40">
        <v>14801611.2619048</v>
      </c>
      <c r="D15" s="40">
        <v>13233240.6818182</v>
      </c>
      <c r="E15" s="40">
        <v>13089153</v>
      </c>
      <c r="F15" s="40">
        <v>10085723</v>
      </c>
      <c r="G15" s="40">
        <v>8192255</v>
      </c>
      <c r="H15" s="40">
        <v>6913722</v>
      </c>
      <c r="I15" s="40">
        <v>6796148</v>
      </c>
      <c r="J15" s="40">
        <v>8070371</v>
      </c>
      <c r="K15" s="40">
        <v>6981819</v>
      </c>
      <c r="L15" s="40">
        <v>6081477</v>
      </c>
      <c r="M15" s="40">
        <v>5409048</v>
      </c>
      <c r="N15" s="40">
        <v>4911242</v>
      </c>
      <c r="O15" s="40">
        <v>4105246</v>
      </c>
      <c r="P15" s="40">
        <v>4910014</v>
      </c>
      <c r="Q15" s="40">
        <v>4015625</v>
      </c>
      <c r="R15" s="40">
        <v>4522004</v>
      </c>
      <c r="S15" s="40">
        <v>3082760</v>
      </c>
      <c r="T15" s="40">
        <v>3068536</v>
      </c>
      <c r="U15" s="40">
        <v>2773545</v>
      </c>
    </row>
    <row r="16" spans="1:21" ht="14.25">
      <c r="A16" s="35" t="s">
        <v>9</v>
      </c>
      <c r="B16" s="36" t="s">
        <v>8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2631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/>
      <c r="S16" s="40"/>
      <c r="T16" s="40"/>
      <c r="U16" s="40"/>
    </row>
    <row r="17" spans="1:21" ht="14.25">
      <c r="A17" s="35" t="s">
        <v>10</v>
      </c>
      <c r="B17" s="36" t="s">
        <v>8</v>
      </c>
      <c r="C17" s="40">
        <v>542619.047619048</v>
      </c>
      <c r="D17" s="40">
        <v>775562.159090909</v>
      </c>
      <c r="E17" s="40">
        <v>0</v>
      </c>
      <c r="F17" s="49">
        <v>0</v>
      </c>
      <c r="G17" s="40">
        <v>0</v>
      </c>
      <c r="H17" s="40">
        <v>0</v>
      </c>
      <c r="I17" s="40">
        <v>0</v>
      </c>
      <c r="J17" s="40">
        <v>25000</v>
      </c>
      <c r="K17" s="40">
        <v>0</v>
      </c>
      <c r="L17" s="49">
        <v>2344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/>
      <c r="S17" s="40"/>
      <c r="T17" s="40"/>
      <c r="U17" s="40"/>
    </row>
    <row r="18" spans="1:21" ht="12.75">
      <c r="A18" s="35" t="s">
        <v>11</v>
      </c>
      <c r="B18" s="36" t="s">
        <v>8</v>
      </c>
      <c r="C18" s="40">
        <v>92329.5952380952</v>
      </c>
      <c r="D18" s="40">
        <v>46916.3181818182</v>
      </c>
      <c r="E18" s="40">
        <v>45646</v>
      </c>
      <c r="F18" s="49">
        <v>127400</v>
      </c>
      <c r="G18" s="40">
        <v>128535</v>
      </c>
      <c r="H18" s="40">
        <v>92751</v>
      </c>
      <c r="I18" s="40">
        <v>220462</v>
      </c>
      <c r="J18" s="40">
        <v>314204</v>
      </c>
      <c r="K18" s="40">
        <v>37914</v>
      </c>
      <c r="L18" s="49">
        <v>100122</v>
      </c>
      <c r="M18" s="40">
        <v>94772</v>
      </c>
      <c r="N18" s="40">
        <v>230842</v>
      </c>
      <c r="O18" s="40">
        <v>181872</v>
      </c>
      <c r="P18" s="40">
        <v>83489</v>
      </c>
      <c r="Q18" s="40">
        <v>19069</v>
      </c>
      <c r="R18" s="40">
        <v>127538</v>
      </c>
      <c r="S18" s="40">
        <v>168809</v>
      </c>
      <c r="T18" s="40">
        <v>55690</v>
      </c>
      <c r="U18" s="40">
        <v>169103</v>
      </c>
    </row>
    <row r="19" spans="1:21" ht="12.75">
      <c r="A19" s="35" t="s">
        <v>12</v>
      </c>
      <c r="B19" s="36" t="s">
        <v>8</v>
      </c>
      <c r="C19" s="40">
        <v>250284.285714286</v>
      </c>
      <c r="D19" s="40">
        <v>326725.431818182</v>
      </c>
      <c r="E19" s="40">
        <v>162825</v>
      </c>
      <c r="F19" s="49">
        <v>102494</v>
      </c>
      <c r="G19" s="40">
        <v>294243</v>
      </c>
      <c r="H19" s="40">
        <v>145783</v>
      </c>
      <c r="I19" s="40">
        <v>237307</v>
      </c>
      <c r="J19" s="40">
        <v>234644</v>
      </c>
      <c r="K19" s="40">
        <v>47318</v>
      </c>
      <c r="L19" s="49">
        <v>65962</v>
      </c>
      <c r="M19" s="40">
        <v>147359</v>
      </c>
      <c r="N19" s="40">
        <v>99151</v>
      </c>
      <c r="O19" s="40">
        <v>132946</v>
      </c>
      <c r="P19" s="40">
        <v>157902</v>
      </c>
      <c r="Q19" s="40">
        <v>82360</v>
      </c>
      <c r="R19" s="40">
        <v>32396</v>
      </c>
      <c r="S19" s="40">
        <v>94746</v>
      </c>
      <c r="T19" s="40">
        <v>65593</v>
      </c>
      <c r="U19" s="40">
        <v>45176</v>
      </c>
    </row>
    <row r="20" spans="1:21" ht="12.75">
      <c r="A20" s="47" t="s">
        <v>13</v>
      </c>
      <c r="B20" s="36" t="s">
        <v>8</v>
      </c>
      <c r="C20" s="50">
        <f aca="true" t="shared" si="0" ref="C20:U20">SUM(C15:C19)</f>
        <v>15686844.19047623</v>
      </c>
      <c r="D20" s="50">
        <f t="shared" si="0"/>
        <v>14382444.590909109</v>
      </c>
      <c r="E20" s="50">
        <f t="shared" si="0"/>
        <v>13297624</v>
      </c>
      <c r="F20" s="50">
        <f t="shared" si="0"/>
        <v>10315617</v>
      </c>
      <c r="G20" s="50">
        <f t="shared" si="0"/>
        <v>8615033</v>
      </c>
      <c r="H20" s="50">
        <f t="shared" si="0"/>
        <v>7152256</v>
      </c>
      <c r="I20" s="50">
        <f t="shared" si="0"/>
        <v>7256548</v>
      </c>
      <c r="J20" s="50">
        <f t="shared" si="0"/>
        <v>8644219</v>
      </c>
      <c r="K20" s="50">
        <f t="shared" si="0"/>
        <v>7067051</v>
      </c>
      <c r="L20" s="50">
        <f t="shared" si="0"/>
        <v>6249905</v>
      </c>
      <c r="M20" s="50">
        <f t="shared" si="0"/>
        <v>5651179</v>
      </c>
      <c r="N20" s="50">
        <f t="shared" si="0"/>
        <v>5241235</v>
      </c>
      <c r="O20" s="50">
        <f t="shared" si="0"/>
        <v>4420064</v>
      </c>
      <c r="P20" s="50">
        <f t="shared" si="0"/>
        <v>5151405</v>
      </c>
      <c r="Q20" s="50">
        <f t="shared" si="0"/>
        <v>4117054</v>
      </c>
      <c r="R20" s="50">
        <f t="shared" si="0"/>
        <v>4681938</v>
      </c>
      <c r="S20" s="50">
        <f t="shared" si="0"/>
        <v>3346315</v>
      </c>
      <c r="T20" s="50">
        <f t="shared" si="0"/>
        <v>3189819</v>
      </c>
      <c r="U20" s="50">
        <f t="shared" si="0"/>
        <v>2987824</v>
      </c>
    </row>
    <row r="21" spans="1:21" ht="12.75">
      <c r="A21" s="35" t="s">
        <v>14</v>
      </c>
      <c r="B21" s="36" t="s">
        <v>8</v>
      </c>
      <c r="C21" s="40">
        <v>2641538.92857143</v>
      </c>
      <c r="D21" s="40">
        <v>2175435.56818182</v>
      </c>
      <c r="E21" s="40">
        <v>1730011</v>
      </c>
      <c r="F21" s="40">
        <v>1590856</v>
      </c>
      <c r="G21" s="40">
        <v>1219344</v>
      </c>
      <c r="H21" s="40">
        <v>1217838</v>
      </c>
      <c r="I21" s="40">
        <v>1349347</v>
      </c>
      <c r="J21" s="40">
        <v>1334274</v>
      </c>
      <c r="K21" s="40">
        <v>1303574</v>
      </c>
      <c r="L21" s="40">
        <v>1029259</v>
      </c>
      <c r="M21" s="40">
        <v>949884</v>
      </c>
      <c r="N21" s="40">
        <v>877785</v>
      </c>
      <c r="O21" s="40">
        <v>723936</v>
      </c>
      <c r="P21" s="40">
        <v>719181</v>
      </c>
      <c r="Q21" s="40">
        <v>602941</v>
      </c>
      <c r="R21" s="40">
        <v>629708</v>
      </c>
      <c r="S21" s="40">
        <v>461723</v>
      </c>
      <c r="T21" s="40">
        <v>393722</v>
      </c>
      <c r="U21" s="40">
        <v>568217</v>
      </c>
    </row>
    <row r="22" spans="1:21" ht="12.75">
      <c r="A22" s="35" t="s">
        <v>15</v>
      </c>
      <c r="B22" s="36" t="s">
        <v>8</v>
      </c>
      <c r="C22" s="40">
        <v>1598273.19047619</v>
      </c>
      <c r="D22" s="40">
        <v>1377722.59090909</v>
      </c>
      <c r="E22" s="40">
        <v>1427338</v>
      </c>
      <c r="F22" s="40">
        <v>1087203</v>
      </c>
      <c r="G22" s="40">
        <v>1013226</v>
      </c>
      <c r="H22" s="40">
        <v>1063632</v>
      </c>
      <c r="I22" s="40">
        <v>928239</v>
      </c>
      <c r="J22" s="40">
        <v>1056425</v>
      </c>
      <c r="K22" s="40">
        <v>806343</v>
      </c>
      <c r="L22" s="40">
        <v>885224</v>
      </c>
      <c r="M22" s="40">
        <v>824158</v>
      </c>
      <c r="N22" s="40">
        <v>657524</v>
      </c>
      <c r="O22" s="40">
        <v>538238</v>
      </c>
      <c r="P22" s="40">
        <v>523833</v>
      </c>
      <c r="Q22" s="40">
        <v>419934</v>
      </c>
      <c r="R22" s="40">
        <v>436112</v>
      </c>
      <c r="S22" s="40">
        <v>441200</v>
      </c>
      <c r="T22" s="40">
        <v>422180</v>
      </c>
      <c r="U22" s="40">
        <v>470853</v>
      </c>
    </row>
    <row r="23" spans="1:21" ht="12.75">
      <c r="A23" s="35" t="s">
        <v>16</v>
      </c>
      <c r="B23" s="36" t="s">
        <v>8</v>
      </c>
      <c r="C23" s="40">
        <v>207989.023809524</v>
      </c>
      <c r="D23" s="40">
        <v>178700.340909091</v>
      </c>
      <c r="E23" s="40">
        <v>225423</v>
      </c>
      <c r="F23" s="40">
        <v>218728</v>
      </c>
      <c r="G23" s="40">
        <v>221372</v>
      </c>
      <c r="H23" s="40">
        <v>198994</v>
      </c>
      <c r="I23" s="40">
        <v>179782</v>
      </c>
      <c r="J23" s="40">
        <v>188012</v>
      </c>
      <c r="K23" s="40">
        <v>171998</v>
      </c>
      <c r="L23" s="40">
        <v>152405</v>
      </c>
      <c r="M23" s="40">
        <v>144069</v>
      </c>
      <c r="N23" s="40">
        <v>112999</v>
      </c>
      <c r="O23" s="40">
        <v>125355</v>
      </c>
      <c r="P23" s="40">
        <v>143680</v>
      </c>
      <c r="Q23" s="40">
        <v>145927</v>
      </c>
      <c r="R23" s="40">
        <v>170960</v>
      </c>
      <c r="S23" s="40">
        <v>125942</v>
      </c>
      <c r="T23" s="40">
        <v>121905</v>
      </c>
      <c r="U23" s="40">
        <v>138793</v>
      </c>
    </row>
    <row r="24" spans="1:21" ht="14.25">
      <c r="A24" s="35" t="s">
        <v>17</v>
      </c>
      <c r="B24" s="36" t="s">
        <v>8</v>
      </c>
      <c r="C24" s="40">
        <v>2175144.21428571</v>
      </c>
      <c r="D24" s="40">
        <v>1288106.95454545</v>
      </c>
      <c r="E24" s="40">
        <v>1420147</v>
      </c>
      <c r="F24" s="40">
        <v>1145159</v>
      </c>
      <c r="G24" s="40">
        <v>991622</v>
      </c>
      <c r="H24" s="40">
        <v>955468</v>
      </c>
      <c r="I24" s="40">
        <v>842433</v>
      </c>
      <c r="J24" s="40">
        <v>959181</v>
      </c>
      <c r="K24" s="40">
        <v>777369</v>
      </c>
      <c r="L24" s="40">
        <v>698363</v>
      </c>
      <c r="M24" s="40">
        <v>596936</v>
      </c>
      <c r="N24" s="40">
        <v>457574</v>
      </c>
      <c r="O24" s="40"/>
      <c r="P24" s="40"/>
      <c r="Q24" s="40"/>
      <c r="R24" s="40"/>
      <c r="S24" s="40"/>
      <c r="T24" s="40"/>
      <c r="U24" s="40"/>
    </row>
    <row r="25" spans="1:21" ht="12.75">
      <c r="A25" s="35" t="s">
        <v>105</v>
      </c>
      <c r="B25" s="36" t="s">
        <v>8</v>
      </c>
      <c r="C25" s="40">
        <v>711455.595238095</v>
      </c>
      <c r="D25" s="40">
        <v>602004.522727273</v>
      </c>
      <c r="E25" s="40">
        <v>-33436</v>
      </c>
      <c r="F25" s="40">
        <v>-88918</v>
      </c>
      <c r="G25" s="40">
        <v>-163978</v>
      </c>
      <c r="H25" s="40">
        <v>541688</v>
      </c>
      <c r="I25" s="40">
        <v>344272</v>
      </c>
      <c r="J25" s="40">
        <v>-36212</v>
      </c>
      <c r="K25" s="40">
        <v>251128</v>
      </c>
      <c r="L25" s="40">
        <v>262159</v>
      </c>
      <c r="M25" s="40">
        <v>-92741</v>
      </c>
      <c r="N25" s="40">
        <v>95890</v>
      </c>
      <c r="O25" s="40">
        <v>179562</v>
      </c>
      <c r="P25" s="40">
        <v>-223701</v>
      </c>
      <c r="Q25" s="40">
        <v>650034</v>
      </c>
      <c r="R25" s="40">
        <v>185300</v>
      </c>
      <c r="S25" s="40">
        <v>206309</v>
      </c>
      <c r="T25" s="40">
        <v>-403048</v>
      </c>
      <c r="U25" s="40">
        <v>-134933</v>
      </c>
    </row>
    <row r="26" spans="1:21" ht="12.75">
      <c r="A26" s="35" t="s">
        <v>18</v>
      </c>
      <c r="B26" s="36" t="s">
        <v>8</v>
      </c>
      <c r="C26" s="40">
        <v>2747305.33333333</v>
      </c>
      <c r="D26" s="40">
        <v>2245814.72727273</v>
      </c>
      <c r="E26" s="40">
        <v>2361638</v>
      </c>
      <c r="F26" s="40">
        <v>1836293</v>
      </c>
      <c r="G26" s="40">
        <v>1568025</v>
      </c>
      <c r="H26" s="40">
        <v>1547974</v>
      </c>
      <c r="I26" s="40">
        <v>1423249</v>
      </c>
      <c r="J26" s="40">
        <v>1706384</v>
      </c>
      <c r="K26" s="40">
        <v>1279235</v>
      </c>
      <c r="L26" s="40">
        <v>1131620</v>
      </c>
      <c r="M26" s="40">
        <v>1150426</v>
      </c>
      <c r="N26" s="40">
        <v>933670</v>
      </c>
      <c r="O26" s="40">
        <v>838919</v>
      </c>
      <c r="P26" s="40">
        <v>783912</v>
      </c>
      <c r="Q26" s="40">
        <v>692444</v>
      </c>
      <c r="R26" s="40">
        <v>782900</v>
      </c>
      <c r="S26" s="40">
        <v>647036</v>
      </c>
      <c r="T26" s="40">
        <v>655520</v>
      </c>
      <c r="U26" s="40">
        <v>617765</v>
      </c>
    </row>
    <row r="27" spans="1:21" ht="12.75">
      <c r="A27" s="35" t="s">
        <v>104</v>
      </c>
      <c r="B27" s="36" t="s">
        <v>8</v>
      </c>
      <c r="C27" s="40">
        <v>1025453.71428571</v>
      </c>
      <c r="D27" s="40">
        <v>937880.295454545</v>
      </c>
      <c r="E27" s="40">
        <v>818900</v>
      </c>
      <c r="F27" s="40">
        <v>762988</v>
      </c>
      <c r="G27" s="40">
        <v>747558</v>
      </c>
      <c r="H27" s="40">
        <v>710720</v>
      </c>
      <c r="I27" s="40">
        <v>620182</v>
      </c>
      <c r="J27" s="40">
        <v>710618</v>
      </c>
      <c r="K27" s="40">
        <v>508795</v>
      </c>
      <c r="L27" s="40">
        <v>429496</v>
      </c>
      <c r="M27" s="40">
        <v>404572</v>
      </c>
      <c r="N27" s="40">
        <v>329951</v>
      </c>
      <c r="O27" s="40">
        <v>301289</v>
      </c>
      <c r="P27" s="40">
        <v>318392</v>
      </c>
      <c r="Q27" s="40">
        <v>275540</v>
      </c>
      <c r="R27" s="40">
        <v>343188</v>
      </c>
      <c r="S27" s="40">
        <v>310632</v>
      </c>
      <c r="T27" s="40">
        <v>325480</v>
      </c>
      <c r="U27" s="40">
        <v>352727</v>
      </c>
    </row>
    <row r="28" spans="1:21" ht="12.75">
      <c r="A28" s="35" t="s">
        <v>19</v>
      </c>
      <c r="B28" s="36" t="s">
        <v>8</v>
      </c>
      <c r="C28" s="40">
        <v>746162.095238095</v>
      </c>
      <c r="D28" s="40">
        <v>509066.863636364</v>
      </c>
      <c r="E28" s="40">
        <v>589917</v>
      </c>
      <c r="F28" s="40">
        <v>403527</v>
      </c>
      <c r="G28" s="40">
        <v>332725</v>
      </c>
      <c r="H28" s="40">
        <v>366262</v>
      </c>
      <c r="I28" s="40">
        <v>282446</v>
      </c>
      <c r="J28" s="40">
        <v>312852</v>
      </c>
      <c r="K28" s="40">
        <v>229073</v>
      </c>
      <c r="L28" s="40">
        <v>244231</v>
      </c>
      <c r="M28" s="40">
        <v>229649</v>
      </c>
      <c r="N28" s="40">
        <v>214732</v>
      </c>
      <c r="O28" s="40">
        <v>174737</v>
      </c>
      <c r="P28" s="40">
        <v>142656</v>
      </c>
      <c r="Q28" s="40">
        <v>128719</v>
      </c>
      <c r="R28" s="40">
        <v>149206</v>
      </c>
      <c r="S28" s="40">
        <v>113479</v>
      </c>
      <c r="T28" s="40">
        <v>126600</v>
      </c>
      <c r="U28" s="40">
        <v>112065</v>
      </c>
    </row>
    <row r="29" spans="1:21" ht="12.75">
      <c r="A29" s="35" t="s">
        <v>20</v>
      </c>
      <c r="B29" s="36" t="s">
        <v>8</v>
      </c>
      <c r="C29" s="40">
        <v>3232609</v>
      </c>
      <c r="D29" s="40">
        <v>2835223.04545455</v>
      </c>
      <c r="E29" s="40">
        <v>2638263</v>
      </c>
      <c r="F29" s="40">
        <v>1936352</v>
      </c>
      <c r="G29" s="40">
        <v>1483367</v>
      </c>
      <c r="H29" s="40">
        <v>1595402</v>
      </c>
      <c r="I29" s="40">
        <v>1730072</v>
      </c>
      <c r="J29" s="40">
        <v>2000097</v>
      </c>
      <c r="K29" s="40">
        <v>1311914</v>
      </c>
      <c r="L29" s="40">
        <v>1145794</v>
      </c>
      <c r="M29" s="40">
        <v>1049719</v>
      </c>
      <c r="N29" s="40">
        <v>1111470</v>
      </c>
      <c r="O29" s="40">
        <v>1318217</v>
      </c>
      <c r="P29" s="40">
        <v>1270113</v>
      </c>
      <c r="Q29" s="40">
        <v>983010</v>
      </c>
      <c r="R29" s="40">
        <v>1064306</v>
      </c>
      <c r="S29" s="40">
        <v>770084</v>
      </c>
      <c r="T29" s="40">
        <v>961820</v>
      </c>
      <c r="U29" s="40">
        <v>808514</v>
      </c>
    </row>
    <row r="30" spans="1:21" ht="12.75">
      <c r="A30" s="47" t="s">
        <v>21</v>
      </c>
      <c r="B30" s="36" t="s">
        <v>8</v>
      </c>
      <c r="C30" s="50">
        <f aca="true" t="shared" si="1" ref="C30:U30">C21+C22+C23+C24-C25+C26+C27+C28+C29</f>
        <v>13663019.904761896</v>
      </c>
      <c r="D30" s="50">
        <f t="shared" si="1"/>
        <v>10945945.863636367</v>
      </c>
      <c r="E30" s="50">
        <f t="shared" si="1"/>
        <v>11245073</v>
      </c>
      <c r="F30" s="50">
        <f t="shared" si="1"/>
        <v>9070024</v>
      </c>
      <c r="G30" s="50">
        <f t="shared" si="1"/>
        <v>7741217</v>
      </c>
      <c r="H30" s="50">
        <f t="shared" si="1"/>
        <v>7114602</v>
      </c>
      <c r="I30" s="50">
        <f t="shared" si="1"/>
        <v>7011478</v>
      </c>
      <c r="J30" s="50">
        <f t="shared" si="1"/>
        <v>8304055</v>
      </c>
      <c r="K30" s="50">
        <f t="shared" si="1"/>
        <v>6137173</v>
      </c>
      <c r="L30" s="50">
        <f t="shared" si="1"/>
        <v>5454233</v>
      </c>
      <c r="M30" s="50">
        <f t="shared" si="1"/>
        <v>5442154</v>
      </c>
      <c r="N30" s="50">
        <f t="shared" si="1"/>
        <v>4599815</v>
      </c>
      <c r="O30" s="50">
        <f t="shared" si="1"/>
        <v>3841129</v>
      </c>
      <c r="P30" s="50">
        <f t="shared" si="1"/>
        <v>4125468</v>
      </c>
      <c r="Q30" s="50">
        <f t="shared" si="1"/>
        <v>2598481</v>
      </c>
      <c r="R30" s="50">
        <f t="shared" si="1"/>
        <v>3391080</v>
      </c>
      <c r="S30" s="50">
        <f t="shared" si="1"/>
        <v>2663787</v>
      </c>
      <c r="T30" s="50">
        <f t="shared" si="1"/>
        <v>3410275</v>
      </c>
      <c r="U30" s="50">
        <f t="shared" si="1"/>
        <v>3203867</v>
      </c>
    </row>
    <row r="31" spans="1:21" ht="12.75">
      <c r="A31" s="47" t="s">
        <v>22</v>
      </c>
      <c r="B31" s="36" t="s">
        <v>8</v>
      </c>
      <c r="C31" s="50">
        <f aca="true" t="shared" si="2" ref="C31:U31">C20-C30</f>
        <v>2023824.2857143339</v>
      </c>
      <c r="D31" s="50">
        <f t="shared" si="2"/>
        <v>3436498.7272727415</v>
      </c>
      <c r="E31" s="50">
        <f t="shared" si="2"/>
        <v>2052551</v>
      </c>
      <c r="F31" s="50">
        <f t="shared" si="2"/>
        <v>1245593</v>
      </c>
      <c r="G31" s="50">
        <f t="shared" si="2"/>
        <v>873816</v>
      </c>
      <c r="H31" s="50">
        <f t="shared" si="2"/>
        <v>37654</v>
      </c>
      <c r="I31" s="50">
        <f t="shared" si="2"/>
        <v>245070</v>
      </c>
      <c r="J31" s="50">
        <f t="shared" si="2"/>
        <v>340164</v>
      </c>
      <c r="K31" s="50">
        <f t="shared" si="2"/>
        <v>929878</v>
      </c>
      <c r="L31" s="50">
        <f t="shared" si="2"/>
        <v>795672</v>
      </c>
      <c r="M31" s="50">
        <f t="shared" si="2"/>
        <v>209025</v>
      </c>
      <c r="N31" s="50">
        <f t="shared" si="2"/>
        <v>641420</v>
      </c>
      <c r="O31" s="50">
        <f t="shared" si="2"/>
        <v>578935</v>
      </c>
      <c r="P31" s="50">
        <f t="shared" si="2"/>
        <v>1025937</v>
      </c>
      <c r="Q31" s="50">
        <f t="shared" si="2"/>
        <v>1518573</v>
      </c>
      <c r="R31" s="50">
        <f t="shared" si="2"/>
        <v>1290858</v>
      </c>
      <c r="S31" s="50">
        <f t="shared" si="2"/>
        <v>682528</v>
      </c>
      <c r="T31" s="50">
        <f t="shared" si="2"/>
        <v>-220456</v>
      </c>
      <c r="U31" s="50">
        <f t="shared" si="2"/>
        <v>-216043</v>
      </c>
    </row>
    <row r="32" spans="1:21" ht="12.75">
      <c r="A32" s="35" t="s">
        <v>23</v>
      </c>
      <c r="B32" s="36" t="s">
        <v>8</v>
      </c>
      <c r="C32" s="40">
        <v>213898.69047619</v>
      </c>
      <c r="D32" s="40">
        <v>172620.931818182</v>
      </c>
      <c r="E32" s="40">
        <v>64124</v>
      </c>
      <c r="F32" s="40">
        <v>78033</v>
      </c>
      <c r="G32" s="40">
        <v>48776</v>
      </c>
      <c r="H32" s="40">
        <v>113023</v>
      </c>
      <c r="I32" s="40">
        <v>138549</v>
      </c>
      <c r="J32" s="40">
        <v>461137</v>
      </c>
      <c r="K32" s="40">
        <v>60814</v>
      </c>
      <c r="L32" s="40">
        <v>73695</v>
      </c>
      <c r="M32" s="40">
        <v>146742</v>
      </c>
      <c r="N32" s="40">
        <v>140957</v>
      </c>
      <c r="O32" s="40">
        <v>139120</v>
      </c>
      <c r="P32" s="40">
        <v>74594</v>
      </c>
      <c r="Q32" s="40">
        <v>72486</v>
      </c>
      <c r="R32" s="40">
        <v>64024</v>
      </c>
      <c r="S32" s="40">
        <v>53398</v>
      </c>
      <c r="T32" s="40">
        <v>84801</v>
      </c>
      <c r="U32" s="40">
        <v>194366</v>
      </c>
    </row>
    <row r="33" spans="1:21" ht="12.75">
      <c r="A33" s="35" t="s">
        <v>24</v>
      </c>
      <c r="B33" s="36" t="s">
        <v>8</v>
      </c>
      <c r="C33" s="40">
        <v>796378.309523809</v>
      </c>
      <c r="D33" s="40">
        <v>555709.886363636</v>
      </c>
      <c r="E33" s="40">
        <v>401509</v>
      </c>
      <c r="F33" s="40">
        <v>339776</v>
      </c>
      <c r="G33" s="40">
        <v>376963</v>
      </c>
      <c r="H33" s="40">
        <v>454756</v>
      </c>
      <c r="I33" s="40">
        <v>592807</v>
      </c>
      <c r="J33" s="40">
        <v>673530</v>
      </c>
      <c r="K33" s="40">
        <v>424107</v>
      </c>
      <c r="L33" s="40">
        <v>421470</v>
      </c>
      <c r="M33" s="40">
        <v>340717</v>
      </c>
      <c r="N33" s="40">
        <v>257068</v>
      </c>
      <c r="O33" s="40">
        <v>279708</v>
      </c>
      <c r="P33" s="40">
        <v>344633</v>
      </c>
      <c r="Q33" s="40">
        <v>353378</v>
      </c>
      <c r="R33" s="40">
        <v>553891</v>
      </c>
      <c r="S33" s="40">
        <v>592224</v>
      </c>
      <c r="T33" s="40">
        <v>703381</v>
      </c>
      <c r="U33" s="40">
        <v>802736</v>
      </c>
    </row>
    <row r="34" spans="1:21" ht="12.75">
      <c r="A34" s="35" t="s">
        <v>120</v>
      </c>
      <c r="B34" s="36" t="s">
        <v>8</v>
      </c>
      <c r="C34" s="40">
        <f>C33-C32</f>
        <v>582479.6190476189</v>
      </c>
      <c r="D34" s="40">
        <f aca="true" t="shared" si="3" ref="D34:U34">D33-D32</f>
        <v>383088.954545454</v>
      </c>
      <c r="E34" s="40">
        <f t="shared" si="3"/>
        <v>337385</v>
      </c>
      <c r="F34" s="40">
        <f t="shared" si="3"/>
        <v>261743</v>
      </c>
      <c r="G34" s="40">
        <f t="shared" si="3"/>
        <v>328187</v>
      </c>
      <c r="H34" s="40">
        <f t="shared" si="3"/>
        <v>341733</v>
      </c>
      <c r="I34" s="40">
        <f t="shared" si="3"/>
        <v>454258</v>
      </c>
      <c r="J34" s="40">
        <f t="shared" si="3"/>
        <v>212393</v>
      </c>
      <c r="K34" s="40">
        <f t="shared" si="3"/>
        <v>363293</v>
      </c>
      <c r="L34" s="40">
        <f t="shared" si="3"/>
        <v>347775</v>
      </c>
      <c r="M34" s="40">
        <f t="shared" si="3"/>
        <v>193975</v>
      </c>
      <c r="N34" s="40">
        <f t="shared" si="3"/>
        <v>116111</v>
      </c>
      <c r="O34" s="40">
        <f t="shared" si="3"/>
        <v>140588</v>
      </c>
      <c r="P34" s="40">
        <f t="shared" si="3"/>
        <v>270039</v>
      </c>
      <c r="Q34" s="40">
        <f t="shared" si="3"/>
        <v>280892</v>
      </c>
      <c r="R34" s="40">
        <f t="shared" si="3"/>
        <v>489867</v>
      </c>
      <c r="S34" s="40">
        <f t="shared" si="3"/>
        <v>538826</v>
      </c>
      <c r="T34" s="40">
        <f t="shared" si="3"/>
        <v>618580</v>
      </c>
      <c r="U34" s="40">
        <f t="shared" si="3"/>
        <v>608370</v>
      </c>
    </row>
    <row r="35" spans="1:21" ht="12.75">
      <c r="A35" s="48" t="s">
        <v>25</v>
      </c>
      <c r="B35" s="38" t="s">
        <v>8</v>
      </c>
      <c r="C35" s="50">
        <f aca="true" t="shared" si="4" ref="C35:U35">C31+C32-C33</f>
        <v>1441344.6666667147</v>
      </c>
      <c r="D35" s="50">
        <f t="shared" si="4"/>
        <v>3053409.7727272874</v>
      </c>
      <c r="E35" s="50">
        <f t="shared" si="4"/>
        <v>1715166</v>
      </c>
      <c r="F35" s="50">
        <f t="shared" si="4"/>
        <v>983850</v>
      </c>
      <c r="G35" s="50">
        <f t="shared" si="4"/>
        <v>545629</v>
      </c>
      <c r="H35" s="50">
        <f t="shared" si="4"/>
        <v>-304079</v>
      </c>
      <c r="I35" s="50">
        <f t="shared" si="4"/>
        <v>-209188</v>
      </c>
      <c r="J35" s="50">
        <f t="shared" si="4"/>
        <v>127771</v>
      </c>
      <c r="K35" s="50">
        <f t="shared" si="4"/>
        <v>566585</v>
      </c>
      <c r="L35" s="50">
        <f t="shared" si="4"/>
        <v>447897</v>
      </c>
      <c r="M35" s="50">
        <f t="shared" si="4"/>
        <v>15050</v>
      </c>
      <c r="N35" s="50">
        <f t="shared" si="4"/>
        <v>525309</v>
      </c>
      <c r="O35" s="50">
        <f t="shared" si="4"/>
        <v>438347</v>
      </c>
      <c r="P35" s="50">
        <f t="shared" si="4"/>
        <v>755898</v>
      </c>
      <c r="Q35" s="50">
        <f t="shared" si="4"/>
        <v>1237681</v>
      </c>
      <c r="R35" s="50">
        <f t="shared" si="4"/>
        <v>800991</v>
      </c>
      <c r="S35" s="50">
        <f t="shared" si="4"/>
        <v>143702</v>
      </c>
      <c r="T35" s="50">
        <f t="shared" si="4"/>
        <v>-839036</v>
      </c>
      <c r="U35" s="50">
        <f t="shared" si="4"/>
        <v>-824413</v>
      </c>
    </row>
    <row r="36" spans="1:21" ht="12.75">
      <c r="A36" s="18" t="s">
        <v>26</v>
      </c>
      <c r="B36" s="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2.75">
      <c r="A37" s="18" t="s">
        <v>27</v>
      </c>
      <c r="B37" s="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ht="12.75">
      <c r="A38" s="12"/>
      <c r="B38" s="8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12" ht="15">
      <c r="A39" s="7" t="s">
        <v>28</v>
      </c>
      <c r="B39" s="14"/>
      <c r="L39" s="10"/>
    </row>
    <row r="40" spans="1:12" ht="14.25">
      <c r="A40" s="16" t="s">
        <v>6</v>
      </c>
      <c r="B40" s="14"/>
      <c r="L40" s="10"/>
    </row>
    <row r="41" spans="1:21" ht="12.75">
      <c r="A41" s="51" t="s">
        <v>29</v>
      </c>
      <c r="B41" s="46"/>
      <c r="C41" s="39">
        <v>2008</v>
      </c>
      <c r="D41" s="39">
        <v>2007</v>
      </c>
      <c r="E41" s="39">
        <v>2006</v>
      </c>
      <c r="F41" s="39">
        <v>2005</v>
      </c>
      <c r="G41" s="39">
        <v>2004</v>
      </c>
      <c r="H41" s="39">
        <v>2003</v>
      </c>
      <c r="I41" s="39">
        <v>2002</v>
      </c>
      <c r="J41" s="39">
        <v>2001</v>
      </c>
      <c r="K41" s="39">
        <v>2000</v>
      </c>
      <c r="L41" s="39">
        <v>1999</v>
      </c>
      <c r="M41" s="39">
        <v>1998</v>
      </c>
      <c r="N41" s="39">
        <v>1997</v>
      </c>
      <c r="O41" s="39">
        <v>1996</v>
      </c>
      <c r="P41" s="39">
        <v>1995</v>
      </c>
      <c r="Q41" s="39">
        <v>1994</v>
      </c>
      <c r="R41" s="39">
        <v>1993</v>
      </c>
      <c r="S41" s="39">
        <v>1992</v>
      </c>
      <c r="T41" s="39">
        <v>1991</v>
      </c>
      <c r="U41" s="39">
        <v>1990</v>
      </c>
    </row>
    <row r="42" spans="1:21" ht="12.75">
      <c r="A42" s="35" t="s">
        <v>103</v>
      </c>
      <c r="B42" s="36" t="s">
        <v>8</v>
      </c>
      <c r="C42" s="40">
        <v>13777706</v>
      </c>
      <c r="D42" s="40">
        <v>9008922.48717949</v>
      </c>
      <c r="E42" s="40">
        <v>8247676</v>
      </c>
      <c r="F42" s="40">
        <v>6918746</v>
      </c>
      <c r="G42" s="40">
        <v>7252649</v>
      </c>
      <c r="H42" s="40">
        <v>6288526</v>
      </c>
      <c r="I42" s="40">
        <v>6771234</v>
      </c>
      <c r="J42" s="40">
        <v>7672235</v>
      </c>
      <c r="K42" s="40">
        <v>4844385</v>
      </c>
      <c r="L42" s="40">
        <v>4159148</v>
      </c>
      <c r="M42" s="40">
        <v>4097820</v>
      </c>
      <c r="N42" s="40">
        <v>3320438</v>
      </c>
      <c r="O42" s="40">
        <v>2777935</v>
      </c>
      <c r="P42" s="40">
        <v>3019470</v>
      </c>
      <c r="Q42" s="40">
        <v>2959109</v>
      </c>
      <c r="R42" s="40">
        <v>3452888</v>
      </c>
      <c r="S42" s="40">
        <v>3274754</v>
      </c>
      <c r="T42" s="40">
        <v>3076745</v>
      </c>
      <c r="U42" s="40">
        <v>4409037</v>
      </c>
    </row>
    <row r="43" spans="1:21" ht="12.75">
      <c r="A43" s="35" t="s">
        <v>30</v>
      </c>
      <c r="B43" s="36" t="s">
        <v>8</v>
      </c>
      <c r="C43" s="40">
        <v>543626.641025641</v>
      </c>
      <c r="D43" s="40">
        <v>351413.051282051</v>
      </c>
      <c r="E43" s="40">
        <v>298599</v>
      </c>
      <c r="F43" s="40">
        <v>513627</v>
      </c>
      <c r="G43" s="40">
        <v>635943</v>
      </c>
      <c r="H43" s="40">
        <v>515480</v>
      </c>
      <c r="I43" s="40">
        <v>479436</v>
      </c>
      <c r="J43" s="40">
        <v>2774071</v>
      </c>
      <c r="K43" s="40">
        <v>590026</v>
      </c>
      <c r="L43" s="40">
        <v>702639</v>
      </c>
      <c r="M43" s="40">
        <v>621309</v>
      </c>
      <c r="N43" s="40">
        <v>309552</v>
      </c>
      <c r="O43" s="40">
        <v>526908</v>
      </c>
      <c r="P43" s="40">
        <v>666977</v>
      </c>
      <c r="Q43" s="40">
        <v>334231</v>
      </c>
      <c r="R43" s="40">
        <v>311447</v>
      </c>
      <c r="S43" s="40">
        <v>224926</v>
      </c>
      <c r="T43" s="40">
        <v>304959</v>
      </c>
      <c r="U43" s="40">
        <v>231583</v>
      </c>
    </row>
    <row r="44" spans="1:21" ht="12.75">
      <c r="A44" s="47" t="s">
        <v>31</v>
      </c>
      <c r="B44" s="36" t="s">
        <v>8</v>
      </c>
      <c r="C44" s="50">
        <f aca="true" t="shared" si="5" ref="C44:U44">SUM(C42:C43)</f>
        <v>14321332.64102564</v>
      </c>
      <c r="D44" s="50">
        <f t="shared" si="5"/>
        <v>9360335.53846154</v>
      </c>
      <c r="E44" s="50">
        <f t="shared" si="5"/>
        <v>8546275</v>
      </c>
      <c r="F44" s="50">
        <f t="shared" si="5"/>
        <v>7432373</v>
      </c>
      <c r="G44" s="50">
        <f t="shared" si="5"/>
        <v>7888592</v>
      </c>
      <c r="H44" s="50">
        <f t="shared" si="5"/>
        <v>6804006</v>
      </c>
      <c r="I44" s="50">
        <f t="shared" si="5"/>
        <v>7250670</v>
      </c>
      <c r="J44" s="50">
        <f t="shared" si="5"/>
        <v>10446306</v>
      </c>
      <c r="K44" s="50">
        <f t="shared" si="5"/>
        <v>5434411</v>
      </c>
      <c r="L44" s="50">
        <f t="shared" si="5"/>
        <v>4861787</v>
      </c>
      <c r="M44" s="50">
        <f t="shared" si="5"/>
        <v>4719129</v>
      </c>
      <c r="N44" s="50">
        <f t="shared" si="5"/>
        <v>3629990</v>
      </c>
      <c r="O44" s="50">
        <f t="shared" si="5"/>
        <v>3304843</v>
      </c>
      <c r="P44" s="50">
        <f t="shared" si="5"/>
        <v>3686447</v>
      </c>
      <c r="Q44" s="50">
        <f t="shared" si="5"/>
        <v>3293340</v>
      </c>
      <c r="R44" s="50">
        <f t="shared" si="5"/>
        <v>3764335</v>
      </c>
      <c r="S44" s="50">
        <f t="shared" si="5"/>
        <v>3499680</v>
      </c>
      <c r="T44" s="50">
        <f t="shared" si="5"/>
        <v>3381704</v>
      </c>
      <c r="U44" s="50">
        <f t="shared" si="5"/>
        <v>4640620</v>
      </c>
    </row>
    <row r="45" spans="1:21" ht="12.75">
      <c r="A45" s="35" t="s">
        <v>101</v>
      </c>
      <c r="B45" s="36" t="s">
        <v>8</v>
      </c>
      <c r="C45" s="40">
        <v>81267.5384615385</v>
      </c>
      <c r="D45" s="40">
        <v>66676.717948718</v>
      </c>
      <c r="E45" s="40">
        <v>60141</v>
      </c>
      <c r="F45" s="40">
        <v>59120</v>
      </c>
      <c r="G45" s="40">
        <v>49177</v>
      </c>
      <c r="H45" s="40">
        <v>42835</v>
      </c>
      <c r="I45" s="40">
        <v>45003</v>
      </c>
      <c r="J45" s="40">
        <v>46033</v>
      </c>
      <c r="K45" s="40">
        <v>50750</v>
      </c>
      <c r="L45" s="40">
        <v>44846</v>
      </c>
      <c r="M45" s="40">
        <v>44079</v>
      </c>
      <c r="N45" s="40">
        <v>22800</v>
      </c>
      <c r="O45" s="40">
        <v>10654</v>
      </c>
      <c r="P45" s="40">
        <v>17252</v>
      </c>
      <c r="Q45" s="40">
        <v>49424</v>
      </c>
      <c r="R45" s="40">
        <v>18632</v>
      </c>
      <c r="S45" s="40">
        <v>9483</v>
      </c>
      <c r="T45" s="40">
        <v>13886</v>
      </c>
      <c r="U45" s="40">
        <v>11351</v>
      </c>
    </row>
    <row r="46" spans="1:21" ht="12.75">
      <c r="A46" s="35" t="s">
        <v>102</v>
      </c>
      <c r="B46" s="36" t="s">
        <v>8</v>
      </c>
      <c r="C46" s="40">
        <v>6205833.76923077</v>
      </c>
      <c r="D46" s="40">
        <v>4325563.56410256</v>
      </c>
      <c r="E46" s="40">
        <v>3337373</v>
      </c>
      <c r="F46" s="40">
        <v>3265360</v>
      </c>
      <c r="G46" s="40">
        <v>3221315</v>
      </c>
      <c r="H46" s="40">
        <v>4063608</v>
      </c>
      <c r="I46" s="40">
        <v>3460833</v>
      </c>
      <c r="J46" s="40">
        <v>3278649</v>
      </c>
      <c r="K46" s="40">
        <v>3113236</v>
      </c>
      <c r="L46" s="40">
        <v>2724950</v>
      </c>
      <c r="M46" s="40">
        <v>2380475</v>
      </c>
      <c r="N46" s="40">
        <v>2476864</v>
      </c>
      <c r="O46" s="40">
        <v>2116504</v>
      </c>
      <c r="P46" s="40">
        <v>1920318</v>
      </c>
      <c r="Q46" s="40">
        <v>2386824</v>
      </c>
      <c r="R46" s="40">
        <v>2322892</v>
      </c>
      <c r="S46" s="40">
        <v>1721599</v>
      </c>
      <c r="T46" s="40">
        <v>1690467</v>
      </c>
      <c r="U46" s="40">
        <v>1942621</v>
      </c>
    </row>
    <row r="47" spans="1:21" ht="14.25">
      <c r="A47" s="35" t="s">
        <v>100</v>
      </c>
      <c r="B47" s="36" t="s">
        <v>8</v>
      </c>
      <c r="C47" s="40">
        <v>99033.3846153846</v>
      </c>
      <c r="D47" s="40">
        <v>37781.5384615385</v>
      </c>
      <c r="E47" s="40">
        <v>29316</v>
      </c>
      <c r="F47" s="40">
        <v>69090</v>
      </c>
      <c r="G47" s="40">
        <v>43388</v>
      </c>
      <c r="H47" s="40">
        <v>43129</v>
      </c>
      <c r="I47" s="40">
        <v>33309</v>
      </c>
      <c r="J47" s="40">
        <v>46144</v>
      </c>
      <c r="K47" s="40">
        <v>52124</v>
      </c>
      <c r="L47" s="40">
        <v>28325</v>
      </c>
      <c r="M47" s="40"/>
      <c r="N47" s="40"/>
      <c r="O47" s="40"/>
      <c r="P47" s="40"/>
      <c r="Q47" s="40"/>
      <c r="R47" s="40"/>
      <c r="S47" s="40"/>
      <c r="T47" s="40"/>
      <c r="U47" s="40"/>
    </row>
    <row r="48" spans="1:21" ht="12.75">
      <c r="A48" s="35" t="s">
        <v>32</v>
      </c>
      <c r="B48" s="36" t="s">
        <v>8</v>
      </c>
      <c r="C48" s="40">
        <v>2477284.87179487</v>
      </c>
      <c r="D48" s="40">
        <v>7679554.20512821</v>
      </c>
      <c r="E48" s="40">
        <v>2474383</v>
      </c>
      <c r="F48" s="40">
        <v>1229324</v>
      </c>
      <c r="G48" s="40">
        <v>1746735</v>
      </c>
      <c r="H48" s="40">
        <v>1472644</v>
      </c>
      <c r="I48" s="40">
        <v>2331838</v>
      </c>
      <c r="J48" s="40">
        <v>4132822</v>
      </c>
      <c r="K48" s="40">
        <v>1606725</v>
      </c>
      <c r="L48" s="40">
        <v>1848811</v>
      </c>
      <c r="M48" s="40">
        <v>1168944</v>
      </c>
      <c r="N48" s="40">
        <v>1502782</v>
      </c>
      <c r="O48" s="40">
        <v>1590855</v>
      </c>
      <c r="P48" s="40">
        <v>1011516</v>
      </c>
      <c r="Q48" s="40">
        <v>615502</v>
      </c>
      <c r="R48" s="40">
        <v>782063</v>
      </c>
      <c r="S48" s="40">
        <v>844612</v>
      </c>
      <c r="T48" s="40">
        <v>1001719</v>
      </c>
      <c r="U48" s="40">
        <v>729662</v>
      </c>
    </row>
    <row r="49" spans="1:21" ht="12.75">
      <c r="A49" s="35" t="s">
        <v>33</v>
      </c>
      <c r="B49" s="36" t="s">
        <v>8</v>
      </c>
      <c r="C49" s="40">
        <v>2956349.20512821</v>
      </c>
      <c r="D49" s="40">
        <v>2561959.35897436</v>
      </c>
      <c r="E49" s="40">
        <v>2816265</v>
      </c>
      <c r="F49" s="40">
        <v>1575610</v>
      </c>
      <c r="G49" s="40">
        <v>896046</v>
      </c>
      <c r="H49" s="40">
        <v>493341</v>
      </c>
      <c r="I49" s="40">
        <v>628541</v>
      </c>
      <c r="J49" s="40">
        <v>2056805</v>
      </c>
      <c r="K49" s="40">
        <v>899739</v>
      </c>
      <c r="L49" s="40">
        <v>662587</v>
      </c>
      <c r="M49" s="40">
        <v>555090</v>
      </c>
      <c r="N49" s="40">
        <v>471249</v>
      </c>
      <c r="O49" s="40">
        <v>560007</v>
      </c>
      <c r="P49" s="40">
        <v>659780</v>
      </c>
      <c r="Q49" s="40">
        <v>373433</v>
      </c>
      <c r="R49" s="40">
        <v>394233</v>
      </c>
      <c r="S49" s="40">
        <v>399011</v>
      </c>
      <c r="T49" s="40">
        <v>425990</v>
      </c>
      <c r="U49" s="40">
        <v>539494</v>
      </c>
    </row>
    <row r="50" spans="1:21" ht="12.75">
      <c r="A50" s="47" t="s">
        <v>34</v>
      </c>
      <c r="B50" s="36" t="s">
        <v>8</v>
      </c>
      <c r="C50" s="53">
        <f aca="true" t="shared" si="6" ref="C50:U50">SUM(C45:C49)</f>
        <v>11819768.769230774</v>
      </c>
      <c r="D50" s="53">
        <f t="shared" si="6"/>
        <v>14671535.384615386</v>
      </c>
      <c r="E50" s="53">
        <f t="shared" si="6"/>
        <v>8717478</v>
      </c>
      <c r="F50" s="53">
        <f t="shared" si="6"/>
        <v>6198504</v>
      </c>
      <c r="G50" s="53">
        <f t="shared" si="6"/>
        <v>5956661</v>
      </c>
      <c r="H50" s="53">
        <f t="shared" si="6"/>
        <v>6115557</v>
      </c>
      <c r="I50" s="53">
        <f t="shared" si="6"/>
        <v>6499524</v>
      </c>
      <c r="J50" s="53">
        <f t="shared" si="6"/>
        <v>9560453</v>
      </c>
      <c r="K50" s="53">
        <f t="shared" si="6"/>
        <v>5722574</v>
      </c>
      <c r="L50" s="53">
        <f t="shared" si="6"/>
        <v>5309519</v>
      </c>
      <c r="M50" s="53">
        <f t="shared" si="6"/>
        <v>4148588</v>
      </c>
      <c r="N50" s="53">
        <f t="shared" si="6"/>
        <v>4473695</v>
      </c>
      <c r="O50" s="53">
        <f t="shared" si="6"/>
        <v>4278020</v>
      </c>
      <c r="P50" s="53">
        <f t="shared" si="6"/>
        <v>3608866</v>
      </c>
      <c r="Q50" s="53">
        <f t="shared" si="6"/>
        <v>3425183</v>
      </c>
      <c r="R50" s="53">
        <f t="shared" si="6"/>
        <v>3517820</v>
      </c>
      <c r="S50" s="53">
        <f t="shared" si="6"/>
        <v>2974705</v>
      </c>
      <c r="T50" s="53">
        <f t="shared" si="6"/>
        <v>3132062</v>
      </c>
      <c r="U50" s="53">
        <f t="shared" si="6"/>
        <v>3223128</v>
      </c>
    </row>
    <row r="51" spans="1:21" ht="12.75">
      <c r="A51" s="47" t="s">
        <v>35</v>
      </c>
      <c r="B51" s="36" t="s">
        <v>8</v>
      </c>
      <c r="C51" s="50">
        <f aca="true" t="shared" si="7" ref="C51:U51">C44+C50</f>
        <v>26141101.410256416</v>
      </c>
      <c r="D51" s="50">
        <f t="shared" si="7"/>
        <v>24031870.923076928</v>
      </c>
      <c r="E51" s="50">
        <f t="shared" si="7"/>
        <v>17263753</v>
      </c>
      <c r="F51" s="50">
        <f t="shared" si="7"/>
        <v>13630877</v>
      </c>
      <c r="G51" s="50">
        <f t="shared" si="7"/>
        <v>13845253</v>
      </c>
      <c r="H51" s="50">
        <f t="shared" si="7"/>
        <v>12919563</v>
      </c>
      <c r="I51" s="50">
        <f t="shared" si="7"/>
        <v>13750194</v>
      </c>
      <c r="J51" s="50">
        <f t="shared" si="7"/>
        <v>20006759</v>
      </c>
      <c r="K51" s="50">
        <f t="shared" si="7"/>
        <v>11156985</v>
      </c>
      <c r="L51" s="50">
        <f t="shared" si="7"/>
        <v>10171306</v>
      </c>
      <c r="M51" s="50">
        <f t="shared" si="7"/>
        <v>8867717</v>
      </c>
      <c r="N51" s="50">
        <f t="shared" si="7"/>
        <v>8103685</v>
      </c>
      <c r="O51" s="50">
        <f t="shared" si="7"/>
        <v>7582863</v>
      </c>
      <c r="P51" s="50">
        <f t="shared" si="7"/>
        <v>7295313</v>
      </c>
      <c r="Q51" s="50">
        <f t="shared" si="7"/>
        <v>6718523</v>
      </c>
      <c r="R51" s="50">
        <f t="shared" si="7"/>
        <v>7282155</v>
      </c>
      <c r="S51" s="50">
        <f t="shared" si="7"/>
        <v>6474385</v>
      </c>
      <c r="T51" s="50">
        <f t="shared" si="7"/>
        <v>6513766</v>
      </c>
      <c r="U51" s="50">
        <f t="shared" si="7"/>
        <v>7863748</v>
      </c>
    </row>
    <row r="52" spans="1:21" ht="12.75">
      <c r="A52" s="47"/>
      <c r="B52" s="36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</row>
    <row r="53" spans="1:21" ht="12.75">
      <c r="A53" s="47" t="s">
        <v>99</v>
      </c>
      <c r="B53" s="36" t="s">
        <v>8</v>
      </c>
      <c r="C53" s="50">
        <f aca="true" t="shared" si="8" ref="C53:U53">C51-C60</f>
        <v>9924907.410256425</v>
      </c>
      <c r="D53" s="50">
        <f t="shared" si="8"/>
        <v>5502296.6410256475</v>
      </c>
      <c r="E53" s="50">
        <f t="shared" si="8"/>
        <v>5519224</v>
      </c>
      <c r="F53" s="50">
        <f t="shared" si="8"/>
        <v>4344376</v>
      </c>
      <c r="G53" s="50">
        <f t="shared" si="8"/>
        <v>5209257</v>
      </c>
      <c r="H53" s="50">
        <f t="shared" si="8"/>
        <v>4163536</v>
      </c>
      <c r="I53" s="50">
        <f t="shared" si="8"/>
        <v>3602213</v>
      </c>
      <c r="J53" s="50">
        <f t="shared" si="8"/>
        <v>10919376</v>
      </c>
      <c r="K53" s="50">
        <f t="shared" si="8"/>
        <v>4143370</v>
      </c>
      <c r="L53" s="50">
        <f t="shared" si="8"/>
        <v>3179916</v>
      </c>
      <c r="M53" s="50">
        <f t="shared" si="8"/>
        <v>2645142</v>
      </c>
      <c r="N53" s="50">
        <f t="shared" si="8"/>
        <v>2472063</v>
      </c>
      <c r="O53" s="50">
        <f t="shared" si="8"/>
        <v>2504945</v>
      </c>
      <c r="P53" s="50">
        <f t="shared" si="8"/>
        <v>2558566</v>
      </c>
      <c r="Q53" s="50">
        <f t="shared" si="8"/>
        <v>2502336</v>
      </c>
      <c r="R53" s="50">
        <f t="shared" si="8"/>
        <v>1780946</v>
      </c>
      <c r="S53" s="50">
        <f t="shared" si="8"/>
        <v>1481122</v>
      </c>
      <c r="T53" s="50">
        <f t="shared" si="8"/>
        <v>-1062930</v>
      </c>
      <c r="U53" s="50">
        <f t="shared" si="8"/>
        <v>-749649</v>
      </c>
    </row>
    <row r="54" spans="1:21" ht="14.25">
      <c r="A54" s="35" t="s">
        <v>36</v>
      </c>
      <c r="B54" s="36" t="s">
        <v>8</v>
      </c>
      <c r="C54" s="40">
        <v>1311812.51282051</v>
      </c>
      <c r="D54" s="40">
        <v>991041.41025641</v>
      </c>
      <c r="E54" s="40">
        <v>828589</v>
      </c>
      <c r="F54" s="40">
        <v>969754</v>
      </c>
      <c r="G54" s="40">
        <v>540624</v>
      </c>
      <c r="H54" s="40">
        <v>679427</v>
      </c>
      <c r="I54" s="40">
        <v>530937</v>
      </c>
      <c r="J54" s="40">
        <v>642010</v>
      </c>
      <c r="K54" s="40">
        <v>641893</v>
      </c>
      <c r="L54" s="40">
        <v>575328</v>
      </c>
      <c r="M54" s="40">
        <v>570172</v>
      </c>
      <c r="N54" s="40">
        <v>400848</v>
      </c>
      <c r="O54" s="40">
        <v>369402</v>
      </c>
      <c r="P54" s="40">
        <v>296703</v>
      </c>
      <c r="Q54" s="40">
        <v>336675</v>
      </c>
      <c r="R54" s="40">
        <v>206219</v>
      </c>
      <c r="S54" s="40">
        <v>136566</v>
      </c>
      <c r="T54" s="40">
        <v>1742733</v>
      </c>
      <c r="U54" s="40">
        <v>1638555</v>
      </c>
    </row>
    <row r="55" spans="1:21" ht="12.75">
      <c r="A55" s="35" t="s">
        <v>37</v>
      </c>
      <c r="B55" s="36" t="s">
        <v>8</v>
      </c>
      <c r="C55" s="40">
        <v>6459833.1025641</v>
      </c>
      <c r="D55" s="40">
        <v>5624805.82051282</v>
      </c>
      <c r="E55" s="40">
        <v>4336049</v>
      </c>
      <c r="F55" s="40">
        <v>3059329</v>
      </c>
      <c r="G55" s="40">
        <v>3185029</v>
      </c>
      <c r="H55" s="40">
        <v>2863998</v>
      </c>
      <c r="I55" s="40">
        <v>3776454</v>
      </c>
      <c r="J55" s="40">
        <v>3321389</v>
      </c>
      <c r="K55" s="40">
        <v>2778958</v>
      </c>
      <c r="L55" s="40">
        <v>2193635</v>
      </c>
      <c r="M55" s="40">
        <v>1751574</v>
      </c>
      <c r="N55" s="40">
        <v>2018505</v>
      </c>
      <c r="O55" s="40">
        <v>1926729</v>
      </c>
      <c r="P55" s="40">
        <v>2102691</v>
      </c>
      <c r="Q55" s="40">
        <v>2097658</v>
      </c>
      <c r="R55" s="40">
        <v>3353779</v>
      </c>
      <c r="S55" s="40">
        <v>2528833</v>
      </c>
      <c r="T55" s="40">
        <v>2864831</v>
      </c>
      <c r="U55" s="40">
        <v>3581322</v>
      </c>
    </row>
    <row r="56" spans="1:21" ht="12.75">
      <c r="A56" s="35" t="s">
        <v>38</v>
      </c>
      <c r="B56" s="36" t="s">
        <v>8</v>
      </c>
      <c r="C56" s="40">
        <v>1651461.69230769</v>
      </c>
      <c r="D56" s="40">
        <v>1982182.71794872</v>
      </c>
      <c r="E56" s="40">
        <v>2934757</v>
      </c>
      <c r="F56" s="40">
        <v>2513597</v>
      </c>
      <c r="G56" s="40">
        <v>2127316</v>
      </c>
      <c r="H56" s="40">
        <v>2978448</v>
      </c>
      <c r="I56" s="40">
        <v>3416622</v>
      </c>
      <c r="J56" s="40">
        <v>2165210</v>
      </c>
      <c r="K56" s="40">
        <v>1509941</v>
      </c>
      <c r="L56" s="40">
        <v>1557468</v>
      </c>
      <c r="M56" s="40">
        <v>1608306</v>
      </c>
      <c r="N56" s="40">
        <v>1301508</v>
      </c>
      <c r="O56" s="40">
        <v>986881</v>
      </c>
      <c r="P56" s="40">
        <v>1025960</v>
      </c>
      <c r="Q56" s="40">
        <v>797935</v>
      </c>
      <c r="R56" s="40">
        <v>987211</v>
      </c>
      <c r="S56" s="40">
        <v>1184000</v>
      </c>
      <c r="T56" s="40">
        <v>1673618</v>
      </c>
      <c r="U56" s="40">
        <v>2264248</v>
      </c>
    </row>
    <row r="57" spans="1:21" ht="12.75">
      <c r="A57" s="35" t="s">
        <v>39</v>
      </c>
      <c r="B57" s="36" t="s">
        <v>8</v>
      </c>
      <c r="C57" s="40">
        <v>2213650.12820513</v>
      </c>
      <c r="D57" s="40">
        <v>1329754.56410256</v>
      </c>
      <c r="E57" s="40">
        <v>1032308</v>
      </c>
      <c r="F57" s="40">
        <v>820078</v>
      </c>
      <c r="G57" s="40">
        <v>961492</v>
      </c>
      <c r="H57" s="40">
        <v>897050</v>
      </c>
      <c r="I57" s="40">
        <v>1235762</v>
      </c>
      <c r="J57" s="40">
        <v>1139849</v>
      </c>
      <c r="K57" s="40">
        <v>935209</v>
      </c>
      <c r="L57" s="40">
        <v>1544200</v>
      </c>
      <c r="M57" s="40">
        <v>922183</v>
      </c>
      <c r="N57" s="40">
        <v>414906</v>
      </c>
      <c r="O57" s="40">
        <v>442035</v>
      </c>
      <c r="P57" s="40">
        <v>407932</v>
      </c>
      <c r="Q57" s="40">
        <v>279092</v>
      </c>
      <c r="R57" s="40">
        <v>306703</v>
      </c>
      <c r="S57" s="40">
        <v>227306</v>
      </c>
      <c r="T57" s="40">
        <v>211725</v>
      </c>
      <c r="U57" s="40">
        <v>433570</v>
      </c>
    </row>
    <row r="58" spans="1:21" ht="12.75">
      <c r="A58" s="35" t="s">
        <v>40</v>
      </c>
      <c r="B58" s="36" t="s">
        <v>8</v>
      </c>
      <c r="C58" s="40">
        <v>4579436.56410256</v>
      </c>
      <c r="D58" s="40">
        <v>8601789.76923077</v>
      </c>
      <c r="E58" s="40">
        <v>2612826</v>
      </c>
      <c r="F58" s="40">
        <v>1923743</v>
      </c>
      <c r="G58" s="40">
        <v>1821535</v>
      </c>
      <c r="H58" s="40">
        <v>1337104</v>
      </c>
      <c r="I58" s="40">
        <v>1188206</v>
      </c>
      <c r="J58" s="40">
        <v>1818925</v>
      </c>
      <c r="K58" s="40">
        <v>1147614</v>
      </c>
      <c r="L58" s="40">
        <v>1120759</v>
      </c>
      <c r="M58" s="40">
        <v>1370340</v>
      </c>
      <c r="N58" s="40">
        <v>1495855</v>
      </c>
      <c r="O58" s="40">
        <v>1352871</v>
      </c>
      <c r="P58" s="40">
        <v>903461</v>
      </c>
      <c r="Q58" s="40">
        <v>704827</v>
      </c>
      <c r="R58" s="40">
        <v>647297</v>
      </c>
      <c r="S58" s="40">
        <v>916558</v>
      </c>
      <c r="T58" s="40">
        <v>1083789</v>
      </c>
      <c r="U58" s="40">
        <v>695702</v>
      </c>
    </row>
    <row r="59" spans="1:21" ht="12.75">
      <c r="A59" s="35" t="s">
        <v>41</v>
      </c>
      <c r="B59" s="36" t="s">
        <v>8</v>
      </c>
      <c r="C59" s="40">
        <f aca="true" t="shared" si="9" ref="C59:U59">SUM(C56:C58)</f>
        <v>8444548.38461538</v>
      </c>
      <c r="D59" s="40">
        <f t="shared" si="9"/>
        <v>11913727.05128205</v>
      </c>
      <c r="E59" s="40">
        <f t="shared" si="9"/>
        <v>6579891</v>
      </c>
      <c r="F59" s="40">
        <f t="shared" si="9"/>
        <v>5257418</v>
      </c>
      <c r="G59" s="40">
        <f t="shared" si="9"/>
        <v>4910343</v>
      </c>
      <c r="H59" s="40">
        <f t="shared" si="9"/>
        <v>5212602</v>
      </c>
      <c r="I59" s="40">
        <f t="shared" si="9"/>
        <v>5840590</v>
      </c>
      <c r="J59" s="40">
        <f t="shared" si="9"/>
        <v>5123984</v>
      </c>
      <c r="K59" s="40">
        <f t="shared" si="9"/>
        <v>3592764</v>
      </c>
      <c r="L59" s="40">
        <f t="shared" si="9"/>
        <v>4222427</v>
      </c>
      <c r="M59" s="40">
        <f t="shared" si="9"/>
        <v>3900829</v>
      </c>
      <c r="N59" s="40">
        <f t="shared" si="9"/>
        <v>3212269</v>
      </c>
      <c r="O59" s="40">
        <f t="shared" si="9"/>
        <v>2781787</v>
      </c>
      <c r="P59" s="40">
        <f t="shared" si="9"/>
        <v>2337353</v>
      </c>
      <c r="Q59" s="40">
        <f t="shared" si="9"/>
        <v>1781854</v>
      </c>
      <c r="R59" s="40">
        <f t="shared" si="9"/>
        <v>1941211</v>
      </c>
      <c r="S59" s="40">
        <f t="shared" si="9"/>
        <v>2327864</v>
      </c>
      <c r="T59" s="40">
        <f t="shared" si="9"/>
        <v>2969132</v>
      </c>
      <c r="U59" s="40">
        <f t="shared" si="9"/>
        <v>3393520</v>
      </c>
    </row>
    <row r="60" spans="1:21" ht="12.75">
      <c r="A60" s="52" t="s">
        <v>42</v>
      </c>
      <c r="B60" s="36" t="s">
        <v>8</v>
      </c>
      <c r="C60" s="53">
        <f aca="true" t="shared" si="10" ref="C60:U60">C54+C55+C59</f>
        <v>16216193.99999999</v>
      </c>
      <c r="D60" s="53">
        <f t="shared" si="10"/>
        <v>18529574.28205128</v>
      </c>
      <c r="E60" s="53">
        <f t="shared" si="10"/>
        <v>11744529</v>
      </c>
      <c r="F60" s="53">
        <f t="shared" si="10"/>
        <v>9286501</v>
      </c>
      <c r="G60" s="53">
        <f t="shared" si="10"/>
        <v>8635996</v>
      </c>
      <c r="H60" s="53">
        <f t="shared" si="10"/>
        <v>8756027</v>
      </c>
      <c r="I60" s="53">
        <f t="shared" si="10"/>
        <v>10147981</v>
      </c>
      <c r="J60" s="53">
        <f t="shared" si="10"/>
        <v>9087383</v>
      </c>
      <c r="K60" s="53">
        <f t="shared" si="10"/>
        <v>7013615</v>
      </c>
      <c r="L60" s="53">
        <f t="shared" si="10"/>
        <v>6991390</v>
      </c>
      <c r="M60" s="53">
        <f t="shared" si="10"/>
        <v>6222575</v>
      </c>
      <c r="N60" s="53">
        <f t="shared" si="10"/>
        <v>5631622</v>
      </c>
      <c r="O60" s="53">
        <f t="shared" si="10"/>
        <v>5077918</v>
      </c>
      <c r="P60" s="53">
        <f t="shared" si="10"/>
        <v>4736747</v>
      </c>
      <c r="Q60" s="53">
        <f t="shared" si="10"/>
        <v>4216187</v>
      </c>
      <c r="R60" s="53">
        <f t="shared" si="10"/>
        <v>5501209</v>
      </c>
      <c r="S60" s="53">
        <f t="shared" si="10"/>
        <v>4993263</v>
      </c>
      <c r="T60" s="53">
        <f t="shared" si="10"/>
        <v>7576696</v>
      </c>
      <c r="U60" s="53">
        <f t="shared" si="10"/>
        <v>8613397</v>
      </c>
    </row>
    <row r="61" spans="1:21" ht="12.75">
      <c r="A61" s="48" t="s">
        <v>43</v>
      </c>
      <c r="B61" s="38" t="s">
        <v>8</v>
      </c>
      <c r="C61" s="50">
        <f aca="true" t="shared" si="11" ref="C61:U61">C60+C53</f>
        <v>26141101.410256416</v>
      </c>
      <c r="D61" s="50">
        <f t="shared" si="11"/>
        <v>24031870.923076928</v>
      </c>
      <c r="E61" s="50">
        <f t="shared" si="11"/>
        <v>17263753</v>
      </c>
      <c r="F61" s="50">
        <f t="shared" si="11"/>
        <v>13630877</v>
      </c>
      <c r="G61" s="50">
        <f t="shared" si="11"/>
        <v>13845253</v>
      </c>
      <c r="H61" s="50">
        <f t="shared" si="11"/>
        <v>12919563</v>
      </c>
      <c r="I61" s="50">
        <f t="shared" si="11"/>
        <v>13750194</v>
      </c>
      <c r="J61" s="50">
        <f t="shared" si="11"/>
        <v>20006759</v>
      </c>
      <c r="K61" s="50">
        <f t="shared" si="11"/>
        <v>11156985</v>
      </c>
      <c r="L61" s="50">
        <f t="shared" si="11"/>
        <v>10171306</v>
      </c>
      <c r="M61" s="50">
        <f t="shared" si="11"/>
        <v>8867717</v>
      </c>
      <c r="N61" s="50">
        <f t="shared" si="11"/>
        <v>8103685</v>
      </c>
      <c r="O61" s="50">
        <f t="shared" si="11"/>
        <v>7582863</v>
      </c>
      <c r="P61" s="50">
        <f t="shared" si="11"/>
        <v>7295313</v>
      </c>
      <c r="Q61" s="50">
        <f t="shared" si="11"/>
        <v>6718523</v>
      </c>
      <c r="R61" s="50">
        <f t="shared" si="11"/>
        <v>7282155</v>
      </c>
      <c r="S61" s="50">
        <f t="shared" si="11"/>
        <v>6474385</v>
      </c>
      <c r="T61" s="50">
        <f t="shared" si="11"/>
        <v>6513766</v>
      </c>
      <c r="U61" s="50">
        <f t="shared" si="11"/>
        <v>7863748</v>
      </c>
    </row>
    <row r="62" spans="1:12" ht="12.75">
      <c r="A62" s="18" t="s">
        <v>44</v>
      </c>
      <c r="B62" s="8"/>
      <c r="L62" s="10"/>
    </row>
    <row r="63" spans="1:12" ht="12.75">
      <c r="A63" s="18" t="s">
        <v>45</v>
      </c>
      <c r="B63" s="8"/>
      <c r="L63" s="10"/>
    </row>
    <row r="64" spans="1:12" ht="12.75">
      <c r="A64" s="12"/>
      <c r="B64" s="8"/>
      <c r="L64" s="10"/>
    </row>
    <row r="65" spans="1:12" ht="15">
      <c r="A65" s="7" t="s">
        <v>95</v>
      </c>
      <c r="B65" s="14"/>
      <c r="L65" s="10"/>
    </row>
    <row r="66" spans="1:12" ht="14.25">
      <c r="A66" s="16" t="s">
        <v>6</v>
      </c>
      <c r="B66" s="14"/>
      <c r="L66" s="10"/>
    </row>
    <row r="67" spans="1:21" ht="12.75">
      <c r="A67" s="33"/>
      <c r="B67" s="46"/>
      <c r="C67" s="39">
        <v>2008</v>
      </c>
      <c r="D67" s="39">
        <v>2007</v>
      </c>
      <c r="E67" s="39">
        <v>2006</v>
      </c>
      <c r="F67" s="39">
        <v>2005</v>
      </c>
      <c r="G67" s="39">
        <v>2004</v>
      </c>
      <c r="H67" s="39">
        <v>2003</v>
      </c>
      <c r="I67" s="39">
        <v>2002</v>
      </c>
      <c r="J67" s="39">
        <v>2001</v>
      </c>
      <c r="K67" s="39">
        <v>2000</v>
      </c>
      <c r="L67" s="39">
        <v>1999</v>
      </c>
      <c r="M67" s="39">
        <v>1998</v>
      </c>
      <c r="N67" s="39">
        <v>1997</v>
      </c>
      <c r="O67" s="39">
        <v>1996</v>
      </c>
      <c r="P67" s="39">
        <v>1995</v>
      </c>
      <c r="Q67" s="39">
        <v>1994</v>
      </c>
      <c r="R67" s="39">
        <v>1993</v>
      </c>
      <c r="S67" s="39">
        <v>1992</v>
      </c>
      <c r="T67" s="39">
        <v>1991</v>
      </c>
      <c r="U67" s="39">
        <v>1990</v>
      </c>
    </row>
    <row r="68" spans="1:21" ht="12.75">
      <c r="A68" s="35" t="s">
        <v>46</v>
      </c>
      <c r="B68" s="36" t="s">
        <v>4</v>
      </c>
      <c r="C68" s="40">
        <v>1728400.61904762</v>
      </c>
      <c r="D68" s="40">
        <v>1565948.77272727</v>
      </c>
      <c r="E68" s="40">
        <v>1567753</v>
      </c>
      <c r="F68" s="40">
        <v>1325551</v>
      </c>
      <c r="G68" s="40">
        <v>1044179</v>
      </c>
      <c r="H68" s="40">
        <v>932900</v>
      </c>
      <c r="I68" s="40">
        <v>836678</v>
      </c>
      <c r="J68" s="40">
        <v>982160</v>
      </c>
      <c r="K68" s="40">
        <v>834182</v>
      </c>
      <c r="L68" s="40">
        <v>703351</v>
      </c>
      <c r="M68" s="40">
        <v>629509</v>
      </c>
      <c r="N68" s="40">
        <v>554760</v>
      </c>
      <c r="O68" s="40">
        <v>413003</v>
      </c>
      <c r="P68" s="40">
        <v>435069</v>
      </c>
      <c r="Q68" s="40">
        <v>354647</v>
      </c>
      <c r="R68" s="40">
        <v>348464</v>
      </c>
      <c r="S68" s="40">
        <v>273660</v>
      </c>
      <c r="T68" s="40">
        <v>277733</v>
      </c>
      <c r="U68" s="40">
        <v>269891</v>
      </c>
    </row>
    <row r="69" spans="1:21" ht="14.25">
      <c r="A69" s="35" t="s">
        <v>47</v>
      </c>
      <c r="B69" s="36" t="s">
        <v>4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</row>
    <row r="70" spans="1:21" ht="14.25">
      <c r="A70" s="35" t="s">
        <v>48</v>
      </c>
      <c r="B70" s="36" t="s">
        <v>4</v>
      </c>
      <c r="C70" s="40">
        <v>1752380.95238095</v>
      </c>
      <c r="D70" s="40">
        <v>1994522.72727273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72917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/>
      <c r="S70" s="40"/>
      <c r="T70" s="40"/>
      <c r="U70" s="40"/>
    </row>
    <row r="71" spans="1:21" ht="12.75">
      <c r="A71" s="35" t="s">
        <v>108</v>
      </c>
      <c r="B71" s="36" t="s">
        <v>4</v>
      </c>
      <c r="C71" s="40">
        <v>1619523.80952381</v>
      </c>
      <c r="D71" s="40">
        <v>1299806.81818182</v>
      </c>
      <c r="E71" s="40">
        <v>1554108</v>
      </c>
      <c r="F71" s="40">
        <v>1435179</v>
      </c>
      <c r="G71" s="40">
        <v>1333205</v>
      </c>
      <c r="H71" s="40">
        <v>1081980</v>
      </c>
      <c r="I71" s="40">
        <v>1017511</v>
      </c>
      <c r="J71" s="40">
        <v>1002917</v>
      </c>
      <c r="K71" s="40">
        <v>727755</v>
      </c>
      <c r="L71" s="40">
        <v>668814</v>
      </c>
      <c r="M71" s="40">
        <v>596094</v>
      </c>
      <c r="N71" s="40">
        <v>553014</v>
      </c>
      <c r="O71" s="40">
        <v>502338</v>
      </c>
      <c r="P71" s="40">
        <v>464507</v>
      </c>
      <c r="Q71" s="40">
        <v>474127</v>
      </c>
      <c r="R71" s="40">
        <v>461852</v>
      </c>
      <c r="S71" s="40">
        <v>445532</v>
      </c>
      <c r="T71" s="40">
        <v>383333</v>
      </c>
      <c r="U71" s="40">
        <v>418605</v>
      </c>
    </row>
    <row r="72" spans="1:21" ht="12.75">
      <c r="A72" s="35" t="s">
        <v>49</v>
      </c>
      <c r="B72" s="36" t="s">
        <v>50</v>
      </c>
      <c r="C72" s="55">
        <f aca="true" t="shared" si="12" ref="C72:U72">(C68/C71)*100</f>
        <v>106.72276683328437</v>
      </c>
      <c r="D72" s="55">
        <f t="shared" si="12"/>
        <v>120.47550073000319</v>
      </c>
      <c r="E72" s="55">
        <f t="shared" si="12"/>
        <v>100.87799560905677</v>
      </c>
      <c r="F72" s="55">
        <f t="shared" si="12"/>
        <v>92.36137095094061</v>
      </c>
      <c r="G72" s="55">
        <f t="shared" si="12"/>
        <v>78.32096339272655</v>
      </c>
      <c r="H72" s="55">
        <f t="shared" si="12"/>
        <v>86.22155677554115</v>
      </c>
      <c r="I72" s="55">
        <f t="shared" si="12"/>
        <v>82.22790711844884</v>
      </c>
      <c r="J72" s="55">
        <f t="shared" si="12"/>
        <v>97.93033720636902</v>
      </c>
      <c r="K72" s="55">
        <f t="shared" si="12"/>
        <v>114.62401495008623</v>
      </c>
      <c r="L72" s="55">
        <f t="shared" si="12"/>
        <v>105.16391702326806</v>
      </c>
      <c r="M72" s="55">
        <f t="shared" si="12"/>
        <v>105.60565951007727</v>
      </c>
      <c r="N72" s="55">
        <f t="shared" si="12"/>
        <v>100.31572437587475</v>
      </c>
      <c r="O72" s="55">
        <f t="shared" si="12"/>
        <v>82.21615724870506</v>
      </c>
      <c r="P72" s="55">
        <f t="shared" si="12"/>
        <v>93.66252822885338</v>
      </c>
      <c r="Q72" s="55">
        <f t="shared" si="12"/>
        <v>74.80000084365581</v>
      </c>
      <c r="R72" s="55">
        <f t="shared" si="12"/>
        <v>75.44927812372795</v>
      </c>
      <c r="S72" s="55">
        <f t="shared" si="12"/>
        <v>61.423197435874414</v>
      </c>
      <c r="T72" s="55">
        <f t="shared" si="12"/>
        <v>72.45214995839126</v>
      </c>
      <c r="U72" s="55">
        <f t="shared" si="12"/>
        <v>64.47390738285496</v>
      </c>
    </row>
    <row r="73" spans="1:21" ht="12.75">
      <c r="A73" s="35" t="s">
        <v>51</v>
      </c>
      <c r="B73" s="36"/>
      <c r="C73" s="56">
        <v>5.44190476190476</v>
      </c>
      <c r="D73" s="56">
        <v>4.59272727272727</v>
      </c>
      <c r="E73" s="55">
        <v>5.03</v>
      </c>
      <c r="F73" s="55">
        <v>4.16</v>
      </c>
      <c r="G73" s="55">
        <v>3.73</v>
      </c>
      <c r="H73" s="55">
        <v>3.8</v>
      </c>
      <c r="I73" s="55">
        <v>3.5</v>
      </c>
      <c r="J73" s="55">
        <v>4.1</v>
      </c>
      <c r="K73" s="55">
        <v>3.6</v>
      </c>
      <c r="L73" s="55">
        <v>3.3</v>
      </c>
      <c r="M73" s="55">
        <v>3.4</v>
      </c>
      <c r="N73" s="55">
        <v>3.3</v>
      </c>
      <c r="O73" s="55">
        <v>3</v>
      </c>
      <c r="P73" s="55">
        <v>3</v>
      </c>
      <c r="Q73" s="55">
        <v>2.8</v>
      </c>
      <c r="R73" s="55">
        <v>3.2</v>
      </c>
      <c r="S73" s="55">
        <v>2.6</v>
      </c>
      <c r="T73" s="55">
        <v>3.2</v>
      </c>
      <c r="U73" s="55">
        <v>3</v>
      </c>
    </row>
    <row r="74" spans="1:21" ht="12.75">
      <c r="A74" s="35" t="s">
        <v>98</v>
      </c>
      <c r="B74" s="36" t="s">
        <v>4</v>
      </c>
      <c r="C74" s="40">
        <f aca="true" t="shared" si="13" ref="C74:U74">(C68+C69)/C73</f>
        <v>317609.49422471155</v>
      </c>
      <c r="D74" s="40">
        <f t="shared" si="13"/>
        <v>340962.71773554984</v>
      </c>
      <c r="E74" s="40">
        <f t="shared" si="13"/>
        <v>311680.51689860836</v>
      </c>
      <c r="F74" s="40">
        <f t="shared" si="13"/>
        <v>318642.0673076923</v>
      </c>
      <c r="G74" s="40">
        <f t="shared" si="13"/>
        <v>279940.7506702413</v>
      </c>
      <c r="H74" s="40">
        <f t="shared" si="13"/>
        <v>245500</v>
      </c>
      <c r="I74" s="40">
        <f t="shared" si="13"/>
        <v>239050.85714285713</v>
      </c>
      <c r="J74" s="40">
        <f t="shared" si="13"/>
        <v>239551.21951219515</v>
      </c>
      <c r="K74" s="40">
        <f t="shared" si="13"/>
        <v>231717.22222222222</v>
      </c>
      <c r="L74" s="40">
        <f t="shared" si="13"/>
        <v>213136.6666666667</v>
      </c>
      <c r="M74" s="40">
        <f t="shared" si="13"/>
        <v>185149.70588235295</v>
      </c>
      <c r="N74" s="40">
        <f t="shared" si="13"/>
        <v>168109.0909090909</v>
      </c>
      <c r="O74" s="40">
        <f t="shared" si="13"/>
        <v>137667.66666666666</v>
      </c>
      <c r="P74" s="40">
        <f t="shared" si="13"/>
        <v>145023</v>
      </c>
      <c r="Q74" s="40">
        <f t="shared" si="13"/>
        <v>126659.64285714287</v>
      </c>
      <c r="R74" s="40">
        <f t="shared" si="13"/>
        <v>108895</v>
      </c>
      <c r="S74" s="40">
        <f t="shared" si="13"/>
        <v>105253.84615384616</v>
      </c>
      <c r="T74" s="40">
        <f t="shared" si="13"/>
        <v>86791.5625</v>
      </c>
      <c r="U74" s="40">
        <f t="shared" si="13"/>
        <v>89963.66666666667</v>
      </c>
    </row>
    <row r="75" spans="1:21" ht="12.75">
      <c r="A75" s="35" t="s">
        <v>106</v>
      </c>
      <c r="B75" s="36" t="s">
        <v>8</v>
      </c>
      <c r="C75" s="57">
        <f aca="true" t="shared" si="14" ref="C75:U75">C15/C68</f>
        <v>8.563761837843332</v>
      </c>
      <c r="D75" s="57">
        <f t="shared" si="14"/>
        <v>8.450621701226583</v>
      </c>
      <c r="E75" s="57">
        <f t="shared" si="14"/>
        <v>8.348989285939814</v>
      </c>
      <c r="F75" s="57">
        <f t="shared" si="14"/>
        <v>7.6087023434028564</v>
      </c>
      <c r="G75" s="57">
        <f t="shared" si="14"/>
        <v>7.845642365916189</v>
      </c>
      <c r="H75" s="57">
        <f t="shared" si="14"/>
        <v>7.411000107192625</v>
      </c>
      <c r="I75" s="57">
        <f t="shared" si="14"/>
        <v>8.122776026141478</v>
      </c>
      <c r="J75" s="57">
        <f t="shared" si="14"/>
        <v>8.216961594852162</v>
      </c>
      <c r="K75" s="57">
        <f t="shared" si="14"/>
        <v>8.369659139132708</v>
      </c>
      <c r="L75" s="57">
        <f t="shared" si="14"/>
        <v>8.646432577759896</v>
      </c>
      <c r="M75" s="57">
        <f t="shared" si="14"/>
        <v>8.592487160628362</v>
      </c>
      <c r="N75" s="57">
        <f t="shared" si="14"/>
        <v>8.852912971375009</v>
      </c>
      <c r="O75" s="57">
        <f t="shared" si="14"/>
        <v>9.939990750672512</v>
      </c>
      <c r="P75" s="57">
        <f t="shared" si="14"/>
        <v>11.2855983763495</v>
      </c>
      <c r="Q75" s="57">
        <f t="shared" si="14"/>
        <v>11.322878806249594</v>
      </c>
      <c r="R75" s="57">
        <f t="shared" si="14"/>
        <v>12.976961752146563</v>
      </c>
      <c r="S75" s="57">
        <f t="shared" si="14"/>
        <v>11.264927282028795</v>
      </c>
      <c r="T75" s="57">
        <f t="shared" si="14"/>
        <v>11.04851061991193</v>
      </c>
      <c r="U75" s="57">
        <f t="shared" si="14"/>
        <v>10.276537565165196</v>
      </c>
    </row>
    <row r="76" spans="1:21" ht="12.75">
      <c r="A76" s="35" t="s">
        <v>107</v>
      </c>
      <c r="B76" s="36" t="s">
        <v>8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</row>
    <row r="77" spans="1:21" ht="12.75">
      <c r="A77" s="35" t="s">
        <v>121</v>
      </c>
      <c r="B77" s="36" t="s">
        <v>8</v>
      </c>
      <c r="C77" s="57">
        <f>(C15+C16)/(C68+C69)</f>
        <v>8.563761837843332</v>
      </c>
      <c r="D77" s="57">
        <f aca="true" t="shared" si="15" ref="D77:U77">(D15+D16)/(D68+D69)</f>
        <v>8.450621701226583</v>
      </c>
      <c r="E77" s="57">
        <f t="shared" si="15"/>
        <v>8.348989285939814</v>
      </c>
      <c r="F77" s="57">
        <f t="shared" si="15"/>
        <v>7.6087023434028564</v>
      </c>
      <c r="G77" s="57">
        <f t="shared" si="15"/>
        <v>7.845642365916189</v>
      </c>
      <c r="H77" s="57">
        <f t="shared" si="15"/>
        <v>7.411000107192625</v>
      </c>
      <c r="I77" s="57">
        <f t="shared" si="15"/>
        <v>8.125920605059534</v>
      </c>
      <c r="J77" s="57">
        <f t="shared" si="15"/>
        <v>8.216961594852162</v>
      </c>
      <c r="K77" s="57">
        <f t="shared" si="15"/>
        <v>8.369659139132708</v>
      </c>
      <c r="L77" s="57">
        <f t="shared" si="15"/>
        <v>8.646432577759896</v>
      </c>
      <c r="M77" s="57">
        <f t="shared" si="15"/>
        <v>8.592487160628362</v>
      </c>
      <c r="N77" s="57">
        <f t="shared" si="15"/>
        <v>8.852912971375009</v>
      </c>
      <c r="O77" s="57">
        <f t="shared" si="15"/>
        <v>9.939990750672512</v>
      </c>
      <c r="P77" s="57">
        <f t="shared" si="15"/>
        <v>11.2855983763495</v>
      </c>
      <c r="Q77" s="57">
        <f t="shared" si="15"/>
        <v>11.322878806249594</v>
      </c>
      <c r="R77" s="57">
        <f t="shared" si="15"/>
        <v>12.976961752146563</v>
      </c>
      <c r="S77" s="57">
        <f t="shared" si="15"/>
        <v>11.264927282028795</v>
      </c>
      <c r="T77" s="57">
        <f t="shared" si="15"/>
        <v>11.04851061991193</v>
      </c>
      <c r="U77" s="57">
        <f t="shared" si="15"/>
        <v>10.276537565165196</v>
      </c>
    </row>
    <row r="78" spans="1:21" ht="12.75">
      <c r="A78" s="35" t="s">
        <v>52</v>
      </c>
      <c r="B78" s="36" t="s">
        <v>8</v>
      </c>
      <c r="C78" s="40">
        <f aca="true" t="shared" si="16" ref="C78:U78">C15+C16+C17+C25</f>
        <v>16055685.904761944</v>
      </c>
      <c r="D78" s="40">
        <f t="shared" si="16"/>
        <v>14610807.363636382</v>
      </c>
      <c r="E78" s="40">
        <f t="shared" si="16"/>
        <v>13055717</v>
      </c>
      <c r="F78" s="40">
        <f t="shared" si="16"/>
        <v>9996805</v>
      </c>
      <c r="G78" s="40">
        <f t="shared" si="16"/>
        <v>8028277</v>
      </c>
      <c r="H78" s="40">
        <f t="shared" si="16"/>
        <v>7455410</v>
      </c>
      <c r="I78" s="40">
        <f t="shared" si="16"/>
        <v>7143051</v>
      </c>
      <c r="J78" s="40">
        <f t="shared" si="16"/>
        <v>8059159</v>
      </c>
      <c r="K78" s="40">
        <f t="shared" si="16"/>
        <v>7232947</v>
      </c>
      <c r="L78" s="40">
        <f t="shared" si="16"/>
        <v>6345980</v>
      </c>
      <c r="M78" s="40">
        <f t="shared" si="16"/>
        <v>5316307</v>
      </c>
      <c r="N78" s="40">
        <f t="shared" si="16"/>
        <v>5007132</v>
      </c>
      <c r="O78" s="40">
        <f t="shared" si="16"/>
        <v>4284808</v>
      </c>
      <c r="P78" s="40">
        <f t="shared" si="16"/>
        <v>4686313</v>
      </c>
      <c r="Q78" s="40">
        <f t="shared" si="16"/>
        <v>4665659</v>
      </c>
      <c r="R78" s="40">
        <f t="shared" si="16"/>
        <v>4707304</v>
      </c>
      <c r="S78" s="40">
        <f t="shared" si="16"/>
        <v>3289069</v>
      </c>
      <c r="T78" s="40">
        <f t="shared" si="16"/>
        <v>2665488</v>
      </c>
      <c r="U78" s="40">
        <f t="shared" si="16"/>
        <v>2638612</v>
      </c>
    </row>
    <row r="79" spans="1:21" ht="12.75">
      <c r="A79" s="35" t="s">
        <v>97</v>
      </c>
      <c r="B79" s="36" t="s">
        <v>8</v>
      </c>
      <c r="C79" s="40">
        <f aca="true" t="shared" si="17" ref="C79:U79">C78/C73</f>
        <v>2950379.803990208</v>
      </c>
      <c r="D79" s="40">
        <f t="shared" si="17"/>
        <v>3181292.1813143366</v>
      </c>
      <c r="E79" s="40">
        <f t="shared" si="17"/>
        <v>2595569.9801192842</v>
      </c>
      <c r="F79" s="40">
        <f t="shared" si="17"/>
        <v>2403078.125</v>
      </c>
      <c r="G79" s="40">
        <f t="shared" si="17"/>
        <v>2152353.0831099194</v>
      </c>
      <c r="H79" s="40">
        <f t="shared" si="17"/>
        <v>1961950</v>
      </c>
      <c r="I79" s="40">
        <f t="shared" si="17"/>
        <v>2040871.7142857143</v>
      </c>
      <c r="J79" s="40">
        <f t="shared" si="17"/>
        <v>1965648.5365853661</v>
      </c>
      <c r="K79" s="40">
        <f t="shared" si="17"/>
        <v>2009151.9444444445</v>
      </c>
      <c r="L79" s="40">
        <f t="shared" si="17"/>
        <v>1923024.2424242424</v>
      </c>
      <c r="M79" s="40">
        <f t="shared" si="17"/>
        <v>1563619.705882353</v>
      </c>
      <c r="N79" s="40">
        <f t="shared" si="17"/>
        <v>1517312.7272727273</v>
      </c>
      <c r="O79" s="40">
        <f t="shared" si="17"/>
        <v>1428269.3333333333</v>
      </c>
      <c r="P79" s="40">
        <f t="shared" si="17"/>
        <v>1562104.3333333333</v>
      </c>
      <c r="Q79" s="40">
        <f t="shared" si="17"/>
        <v>1666306.785714286</v>
      </c>
      <c r="R79" s="40">
        <f t="shared" si="17"/>
        <v>1471032.5</v>
      </c>
      <c r="S79" s="40">
        <f t="shared" si="17"/>
        <v>1265026.5384615385</v>
      </c>
      <c r="T79" s="40">
        <f t="shared" si="17"/>
        <v>832965</v>
      </c>
      <c r="U79" s="40">
        <f t="shared" si="17"/>
        <v>879537.3333333334</v>
      </c>
    </row>
    <row r="80" spans="1:21" ht="12.75">
      <c r="A80" s="35" t="s">
        <v>53</v>
      </c>
      <c r="B80" s="36" t="s">
        <v>8</v>
      </c>
      <c r="C80" s="40">
        <v>279652.904761905</v>
      </c>
      <c r="D80" s="40">
        <v>391974.727272727</v>
      </c>
      <c r="E80" s="40">
        <v>219061</v>
      </c>
      <c r="F80" s="40">
        <v>138848</v>
      </c>
      <c r="G80" s="40">
        <v>223382</v>
      </c>
      <c r="H80" s="40">
        <v>164025</v>
      </c>
      <c r="I80" s="40">
        <v>248111</v>
      </c>
      <c r="J80" s="40">
        <v>597432</v>
      </c>
      <c r="K80" s="40">
        <v>214367</v>
      </c>
      <c r="L80" s="40">
        <v>120471</v>
      </c>
      <c r="M80" s="40">
        <v>91018</v>
      </c>
      <c r="N80" s="40">
        <v>72354</v>
      </c>
      <c r="O80" s="40">
        <v>100335</v>
      </c>
      <c r="P80" s="40">
        <v>155346</v>
      </c>
      <c r="Q80" s="40">
        <v>126050</v>
      </c>
      <c r="R80" s="40">
        <v>85313</v>
      </c>
      <c r="S80" s="40">
        <v>110990</v>
      </c>
      <c r="T80" s="40">
        <v>141665</v>
      </c>
      <c r="U80" s="40">
        <v>138100</v>
      </c>
    </row>
    <row r="81" spans="1:21" ht="12.75">
      <c r="A81" s="35" t="s">
        <v>54</v>
      </c>
      <c r="B81" s="36" t="s">
        <v>8</v>
      </c>
      <c r="C81" s="40">
        <v>1102420.04761905</v>
      </c>
      <c r="D81" s="40">
        <v>1010612.86363636</v>
      </c>
      <c r="E81" s="40">
        <v>877949</v>
      </c>
      <c r="F81" s="40">
        <v>810807</v>
      </c>
      <c r="G81" s="40">
        <v>797020</v>
      </c>
      <c r="H81" s="40">
        <v>695278</v>
      </c>
      <c r="I81" s="40">
        <v>657636</v>
      </c>
      <c r="J81" s="40">
        <v>735633</v>
      </c>
      <c r="K81" s="40">
        <v>531728</v>
      </c>
      <c r="L81" s="40">
        <v>444669</v>
      </c>
      <c r="M81" s="40">
        <v>420673</v>
      </c>
      <c r="N81" s="40">
        <v>344533</v>
      </c>
      <c r="O81" s="40">
        <v>315126</v>
      </c>
      <c r="P81" s="40">
        <v>205455</v>
      </c>
      <c r="Q81" s="40">
        <v>193362</v>
      </c>
      <c r="R81" s="40">
        <v>229876</v>
      </c>
      <c r="S81" s="40">
        <v>209169</v>
      </c>
      <c r="T81" s="40">
        <v>279250</v>
      </c>
      <c r="U81" s="40">
        <v>369246</v>
      </c>
    </row>
    <row r="82" spans="1:21" ht="12.75">
      <c r="A82" s="35" t="s">
        <v>55</v>
      </c>
      <c r="B82" s="36" t="s">
        <v>8</v>
      </c>
      <c r="C82" s="40">
        <f aca="true" t="shared" si="18" ref="C82:U82">(C20+C32+C25)-(C21+C22+C23+C24+C28+C29+C33+C80+C81)</f>
        <v>3832030.7619048003</v>
      </c>
      <c r="D82" s="40">
        <f t="shared" si="18"/>
        <v>4834517.204545476</v>
      </c>
      <c r="E82" s="40">
        <f t="shared" si="18"/>
        <v>3798694</v>
      </c>
      <c r="F82" s="40">
        <f t="shared" si="18"/>
        <v>2633476</v>
      </c>
      <c r="G82" s="40">
        <f t="shared" si="18"/>
        <v>1840810</v>
      </c>
      <c r="H82" s="40">
        <f t="shared" si="18"/>
        <v>1095312</v>
      </c>
      <c r="I82" s="40">
        <f t="shared" si="18"/>
        <v>928496</v>
      </c>
      <c r="J82" s="40">
        <f t="shared" si="18"/>
        <v>1211708</v>
      </c>
      <c r="K82" s="40">
        <f t="shared" si="18"/>
        <v>1608520</v>
      </c>
      <c r="L82" s="40">
        <f t="shared" si="18"/>
        <v>1443873</v>
      </c>
      <c r="M82" s="40">
        <f t="shared" si="18"/>
        <v>1058357</v>
      </c>
      <c r="N82" s="40">
        <f t="shared" si="18"/>
        <v>1372043</v>
      </c>
      <c r="O82" s="40">
        <f t="shared" si="18"/>
        <v>1163094</v>
      </c>
      <c r="P82" s="40">
        <f t="shared" si="18"/>
        <v>1497401</v>
      </c>
      <c r="Q82" s="40">
        <f t="shared" si="18"/>
        <v>1886253</v>
      </c>
      <c r="R82" s="40">
        <f t="shared" si="18"/>
        <v>1611890</v>
      </c>
      <c r="S82" s="40">
        <f t="shared" si="18"/>
        <v>781211</v>
      </c>
      <c r="T82" s="40">
        <f t="shared" si="18"/>
        <v>-278951</v>
      </c>
      <c r="U82" s="40">
        <f t="shared" si="18"/>
        <v>-361267</v>
      </c>
    </row>
    <row r="83" spans="1:21" ht="12.75">
      <c r="A83" s="37" t="s">
        <v>96</v>
      </c>
      <c r="B83" s="38" t="s">
        <v>8</v>
      </c>
      <c r="C83" s="44">
        <f aca="true" t="shared" si="19" ref="C83:U83">C82/C73</f>
        <v>704170.8610430595</v>
      </c>
      <c r="D83" s="44">
        <f t="shared" si="19"/>
        <v>1052646.2638559039</v>
      </c>
      <c r="E83" s="44">
        <f t="shared" si="19"/>
        <v>755207.5546719681</v>
      </c>
      <c r="F83" s="44">
        <f t="shared" si="19"/>
        <v>633047.1153846154</v>
      </c>
      <c r="G83" s="44">
        <f t="shared" si="19"/>
        <v>493514.745308311</v>
      </c>
      <c r="H83" s="44">
        <f t="shared" si="19"/>
        <v>288240</v>
      </c>
      <c r="I83" s="44">
        <f t="shared" si="19"/>
        <v>265284.5714285714</v>
      </c>
      <c r="J83" s="44">
        <f t="shared" si="19"/>
        <v>295538.5365853659</v>
      </c>
      <c r="K83" s="44">
        <f t="shared" si="19"/>
        <v>446811.1111111111</v>
      </c>
      <c r="L83" s="44">
        <f t="shared" si="19"/>
        <v>437537.27272727276</v>
      </c>
      <c r="M83" s="44">
        <f t="shared" si="19"/>
        <v>311281.4705882353</v>
      </c>
      <c r="N83" s="44">
        <f t="shared" si="19"/>
        <v>415770.6060606061</v>
      </c>
      <c r="O83" s="44">
        <f t="shared" si="19"/>
        <v>387698</v>
      </c>
      <c r="P83" s="44">
        <f t="shared" si="19"/>
        <v>499133.6666666667</v>
      </c>
      <c r="Q83" s="44">
        <f t="shared" si="19"/>
        <v>673661.7857142858</v>
      </c>
      <c r="R83" s="44">
        <f t="shared" si="19"/>
        <v>503715.625</v>
      </c>
      <c r="S83" s="44">
        <f t="shared" si="19"/>
        <v>300465.76923076925</v>
      </c>
      <c r="T83" s="44">
        <f t="shared" si="19"/>
        <v>-87172.1875</v>
      </c>
      <c r="U83" s="44">
        <f t="shared" si="19"/>
        <v>-120422.33333333333</v>
      </c>
    </row>
    <row r="84" spans="1:12" ht="12.75">
      <c r="A84" s="19" t="s">
        <v>56</v>
      </c>
      <c r="B84" s="8"/>
      <c r="L84" s="10"/>
    </row>
    <row r="85" spans="1:12" ht="14.25">
      <c r="A85" s="20"/>
      <c r="B85" s="8"/>
      <c r="L85" s="10"/>
    </row>
    <row r="86" spans="1:12" ht="15">
      <c r="A86" s="7" t="s">
        <v>94</v>
      </c>
      <c r="B86" s="14"/>
      <c r="L86" s="10"/>
    </row>
    <row r="87" spans="1:12" ht="14.25">
      <c r="A87" s="16" t="s">
        <v>6</v>
      </c>
      <c r="B87" s="14"/>
      <c r="L87" s="10"/>
    </row>
    <row r="88" spans="1:21" ht="12.75">
      <c r="A88" s="33"/>
      <c r="B88" s="46"/>
      <c r="C88" s="39">
        <v>2008</v>
      </c>
      <c r="D88" s="39">
        <v>2007</v>
      </c>
      <c r="E88" s="39">
        <v>2006</v>
      </c>
      <c r="F88" s="39">
        <v>2005</v>
      </c>
      <c r="G88" s="39">
        <v>2004</v>
      </c>
      <c r="H88" s="39">
        <v>2003</v>
      </c>
      <c r="I88" s="39">
        <v>2002</v>
      </c>
      <c r="J88" s="39">
        <v>2001</v>
      </c>
      <c r="K88" s="39">
        <v>2000</v>
      </c>
      <c r="L88" s="39">
        <v>1999</v>
      </c>
      <c r="M88" s="39">
        <v>1998</v>
      </c>
      <c r="N88" s="39">
        <v>1997</v>
      </c>
      <c r="O88" s="39">
        <v>1996</v>
      </c>
      <c r="P88" s="39">
        <v>1995</v>
      </c>
      <c r="Q88" s="39">
        <v>1994</v>
      </c>
      <c r="R88" s="39">
        <v>1993</v>
      </c>
      <c r="S88" s="39">
        <v>1992</v>
      </c>
      <c r="T88" s="39">
        <v>1991</v>
      </c>
      <c r="U88" s="39">
        <v>1990</v>
      </c>
    </row>
    <row r="89" spans="1:21" ht="12.75">
      <c r="A89" s="35" t="s">
        <v>57</v>
      </c>
      <c r="B89" s="36" t="s">
        <v>50</v>
      </c>
      <c r="C89" s="55">
        <f aca="true" t="shared" si="20" ref="C89:U89">((C31+C32)/C51)*100</f>
        <v>8.56017097777126</v>
      </c>
      <c r="D89" s="55">
        <f t="shared" si="20"/>
        <v>15.018055276026047</v>
      </c>
      <c r="E89" s="55">
        <f t="shared" si="20"/>
        <v>12.260804472816542</v>
      </c>
      <c r="F89" s="55">
        <f t="shared" si="20"/>
        <v>9.710497717791746</v>
      </c>
      <c r="G89" s="55">
        <f t="shared" si="20"/>
        <v>6.663597985533381</v>
      </c>
      <c r="H89" s="55">
        <f t="shared" si="20"/>
        <v>1.1662700975257445</v>
      </c>
      <c r="I89" s="55">
        <f t="shared" si="20"/>
        <v>2.7899170004437757</v>
      </c>
      <c r="J89" s="55">
        <f t="shared" si="20"/>
        <v>4.005151459064409</v>
      </c>
      <c r="K89" s="55">
        <f t="shared" si="20"/>
        <v>8.879567374160672</v>
      </c>
      <c r="L89" s="55">
        <f t="shared" si="20"/>
        <v>8.547250471080115</v>
      </c>
      <c r="M89" s="55">
        <f t="shared" si="20"/>
        <v>4.011934526101814</v>
      </c>
      <c r="N89" s="55">
        <f t="shared" si="20"/>
        <v>9.654583069307359</v>
      </c>
      <c r="O89" s="55">
        <f t="shared" si="20"/>
        <v>9.469444456533106</v>
      </c>
      <c r="P89" s="55">
        <f t="shared" si="20"/>
        <v>15.085452810592226</v>
      </c>
      <c r="Q89" s="55">
        <f t="shared" si="20"/>
        <v>23.681678249817708</v>
      </c>
      <c r="R89" s="55">
        <f t="shared" si="20"/>
        <v>18.605508946184198</v>
      </c>
      <c r="S89" s="55">
        <f t="shared" si="20"/>
        <v>11.366732129769854</v>
      </c>
      <c r="T89" s="55">
        <f t="shared" si="20"/>
        <v>-2.082589396057519</v>
      </c>
      <c r="U89" s="55">
        <f t="shared" si="20"/>
        <v>-0.2756573582978498</v>
      </c>
    </row>
    <row r="90" spans="1:21" ht="12.75">
      <c r="A90" s="35" t="s">
        <v>58</v>
      </c>
      <c r="B90" s="36" t="s">
        <v>50</v>
      </c>
      <c r="C90" s="55">
        <f aca="true" t="shared" si="21" ref="C90:U90">(C31/C20)*100</f>
        <v>12.901411279032368</v>
      </c>
      <c r="D90" s="55">
        <f t="shared" si="21"/>
        <v>23.893703921827672</v>
      </c>
      <c r="E90" s="55">
        <f t="shared" si="21"/>
        <v>15.435471780522594</v>
      </c>
      <c r="F90" s="55">
        <f t="shared" si="21"/>
        <v>12.074827904137969</v>
      </c>
      <c r="G90" s="55">
        <f t="shared" si="21"/>
        <v>10.14292110082457</v>
      </c>
      <c r="H90" s="55">
        <f t="shared" si="21"/>
        <v>0.5264632585858224</v>
      </c>
      <c r="I90" s="55">
        <f t="shared" si="21"/>
        <v>3.3772256450312184</v>
      </c>
      <c r="J90" s="55">
        <f t="shared" si="21"/>
        <v>3.935161753768617</v>
      </c>
      <c r="K90" s="55">
        <f t="shared" si="21"/>
        <v>13.15793532549857</v>
      </c>
      <c r="L90" s="55">
        <f t="shared" si="21"/>
        <v>12.730945510371757</v>
      </c>
      <c r="M90" s="55">
        <f t="shared" si="21"/>
        <v>3.698785687022124</v>
      </c>
      <c r="N90" s="55">
        <f t="shared" si="21"/>
        <v>12.237955367389556</v>
      </c>
      <c r="O90" s="55">
        <f t="shared" si="21"/>
        <v>13.097887270410563</v>
      </c>
      <c r="P90" s="55">
        <f t="shared" si="21"/>
        <v>19.91567349101847</v>
      </c>
      <c r="Q90" s="55">
        <f t="shared" si="21"/>
        <v>36.884942485573426</v>
      </c>
      <c r="R90" s="55">
        <f t="shared" si="21"/>
        <v>27.571018667910597</v>
      </c>
      <c r="S90" s="55">
        <f t="shared" si="21"/>
        <v>20.396406196069407</v>
      </c>
      <c r="T90" s="55">
        <f t="shared" si="21"/>
        <v>-6.911238537359016</v>
      </c>
      <c r="U90" s="55">
        <f t="shared" si="21"/>
        <v>-7.230780661779275</v>
      </c>
    </row>
    <row r="91" spans="1:21" ht="12.75">
      <c r="A91" s="35" t="s">
        <v>92</v>
      </c>
      <c r="B91" s="36" t="s">
        <v>50</v>
      </c>
      <c r="C91" s="55">
        <f aca="true" t="shared" si="22" ref="C91:U91">((C31+C32)/C78)*100</f>
        <v>13.937261786659885</v>
      </c>
      <c r="D91" s="55">
        <f t="shared" si="22"/>
        <v>24.70171270667328</v>
      </c>
      <c r="E91" s="55">
        <f t="shared" si="22"/>
        <v>16.212629302549985</v>
      </c>
      <c r="F91" s="55">
        <f t="shared" si="22"/>
        <v>13.240490336662564</v>
      </c>
      <c r="G91" s="55">
        <f t="shared" si="22"/>
        <v>11.49178086406336</v>
      </c>
      <c r="H91" s="55">
        <f t="shared" si="22"/>
        <v>2.0210424376392444</v>
      </c>
      <c r="I91" s="55">
        <f t="shared" si="22"/>
        <v>5.370520244080575</v>
      </c>
      <c r="J91" s="55">
        <f t="shared" si="22"/>
        <v>9.942737201238987</v>
      </c>
      <c r="K91" s="55">
        <f t="shared" si="22"/>
        <v>13.69693432013258</v>
      </c>
      <c r="L91" s="55">
        <f t="shared" si="22"/>
        <v>13.699491646680261</v>
      </c>
      <c r="M91" s="55">
        <f t="shared" si="22"/>
        <v>6.691995025870402</v>
      </c>
      <c r="N91" s="55">
        <f t="shared" si="22"/>
        <v>15.62525214034701</v>
      </c>
      <c r="O91" s="55">
        <f t="shared" si="22"/>
        <v>16.758160458998397</v>
      </c>
      <c r="P91" s="55">
        <f t="shared" si="22"/>
        <v>23.483941426874388</v>
      </c>
      <c r="Q91" s="55">
        <f t="shared" si="22"/>
        <v>34.10148491349239</v>
      </c>
      <c r="R91" s="55">
        <f t="shared" si="22"/>
        <v>28.782547292462944</v>
      </c>
      <c r="S91" s="55">
        <f t="shared" si="22"/>
        <v>22.374903050072835</v>
      </c>
      <c r="T91" s="55">
        <f t="shared" si="22"/>
        <v>-5.089311975893345</v>
      </c>
      <c r="U91" s="55">
        <f t="shared" si="22"/>
        <v>-0.8215304106856179</v>
      </c>
    </row>
    <row r="92" spans="1:21" ht="12.75">
      <c r="A92" s="35" t="s">
        <v>59</v>
      </c>
      <c r="B92" s="36" t="s">
        <v>50</v>
      </c>
      <c r="C92" s="55">
        <f aca="true" t="shared" si="23" ref="C92:U92">(C50/C59)*100</f>
        <v>139.96922311161728</v>
      </c>
      <c r="D92" s="55">
        <f t="shared" si="23"/>
        <v>123.1481577634143</v>
      </c>
      <c r="E92" s="55">
        <f t="shared" si="23"/>
        <v>132.48666277298514</v>
      </c>
      <c r="F92" s="55">
        <f t="shared" si="23"/>
        <v>117.9001555516415</v>
      </c>
      <c r="G92" s="55">
        <f t="shared" si="23"/>
        <v>121.30845034654402</v>
      </c>
      <c r="H92" s="55">
        <f t="shared" si="23"/>
        <v>117.32253872442209</v>
      </c>
      <c r="I92" s="55">
        <f t="shared" si="23"/>
        <v>111.2819766496193</v>
      </c>
      <c r="J92" s="55">
        <f t="shared" si="23"/>
        <v>186.58241321596634</v>
      </c>
      <c r="K92" s="55">
        <f t="shared" si="23"/>
        <v>159.28054277987644</v>
      </c>
      <c r="L92" s="55">
        <f t="shared" si="23"/>
        <v>125.74566712461814</v>
      </c>
      <c r="M92" s="55">
        <f t="shared" si="23"/>
        <v>106.35144478263467</v>
      </c>
      <c r="N92" s="55">
        <f t="shared" si="23"/>
        <v>139.26900268937626</v>
      </c>
      <c r="O92" s="55">
        <f t="shared" si="23"/>
        <v>153.78675649861043</v>
      </c>
      <c r="P92" s="55">
        <f t="shared" si="23"/>
        <v>154.39969914685543</v>
      </c>
      <c r="Q92" s="55">
        <f t="shared" si="23"/>
        <v>192.22579403250774</v>
      </c>
      <c r="R92" s="55">
        <f t="shared" si="23"/>
        <v>181.21780682264836</v>
      </c>
      <c r="S92" s="55">
        <f t="shared" si="23"/>
        <v>127.78688961210793</v>
      </c>
      <c r="T92" s="55">
        <f t="shared" si="23"/>
        <v>105.48746232905779</v>
      </c>
      <c r="U92" s="55">
        <f t="shared" si="23"/>
        <v>94.97890096419057</v>
      </c>
    </row>
    <row r="93" spans="1:21" ht="12.75">
      <c r="A93" s="35" t="s">
        <v>60</v>
      </c>
      <c r="B93" s="36" t="s">
        <v>50</v>
      </c>
      <c r="C93" s="55">
        <f aca="true" t="shared" si="24" ref="C93:U93">((C50-C46)/C59)*100</f>
        <v>66.47999092796599</v>
      </c>
      <c r="D93" s="55">
        <f t="shared" si="24"/>
        <v>86.84076591631738</v>
      </c>
      <c r="E93" s="55">
        <f t="shared" si="24"/>
        <v>81.76586815799837</v>
      </c>
      <c r="F93" s="55">
        <f t="shared" si="24"/>
        <v>55.79058009083546</v>
      </c>
      <c r="G93" s="55">
        <f t="shared" si="24"/>
        <v>55.70580303656995</v>
      </c>
      <c r="H93" s="55">
        <f t="shared" si="24"/>
        <v>39.36515774655345</v>
      </c>
      <c r="I93" s="55">
        <f t="shared" si="24"/>
        <v>52.02712397206447</v>
      </c>
      <c r="J93" s="55">
        <f t="shared" si="24"/>
        <v>122.59608929301886</v>
      </c>
      <c r="K93" s="55">
        <f t="shared" si="24"/>
        <v>72.6275925721812</v>
      </c>
      <c r="L93" s="55">
        <f t="shared" si="24"/>
        <v>61.21050760617057</v>
      </c>
      <c r="M93" s="55">
        <f t="shared" si="24"/>
        <v>45.326595962037814</v>
      </c>
      <c r="N93" s="55">
        <f t="shared" si="24"/>
        <v>62.162633328653364</v>
      </c>
      <c r="O93" s="55">
        <f t="shared" si="24"/>
        <v>77.70242653373532</v>
      </c>
      <c r="P93" s="55">
        <f t="shared" si="24"/>
        <v>72.24189071997255</v>
      </c>
      <c r="Q93" s="55">
        <f t="shared" si="24"/>
        <v>58.27407857209401</v>
      </c>
      <c r="R93" s="55">
        <f t="shared" si="24"/>
        <v>61.555802022551894</v>
      </c>
      <c r="S93" s="55">
        <f t="shared" si="24"/>
        <v>53.830722069674174</v>
      </c>
      <c r="T93" s="55">
        <f t="shared" si="24"/>
        <v>48.552742013490814</v>
      </c>
      <c r="U93" s="55">
        <f t="shared" si="24"/>
        <v>37.73388693745727</v>
      </c>
    </row>
    <row r="94" spans="1:21" ht="12.75">
      <c r="A94" s="35" t="s">
        <v>61</v>
      </c>
      <c r="B94" s="36" t="s">
        <v>50</v>
      </c>
      <c r="C94" s="55">
        <f aca="true" t="shared" si="25" ref="C94:U94">((C31+C32)/C33)*100</f>
        <v>280.9874339154918</v>
      </c>
      <c r="D94" s="55">
        <f t="shared" si="25"/>
        <v>649.4611212889686</v>
      </c>
      <c r="E94" s="55">
        <f t="shared" si="25"/>
        <v>527.1799635873666</v>
      </c>
      <c r="F94" s="55">
        <f t="shared" si="25"/>
        <v>389.55841495573554</v>
      </c>
      <c r="G94" s="55">
        <f t="shared" si="25"/>
        <v>244.74338330287057</v>
      </c>
      <c r="H94" s="55">
        <f t="shared" si="25"/>
        <v>33.13359251994476</v>
      </c>
      <c r="I94" s="55">
        <f t="shared" si="25"/>
        <v>64.71229253365766</v>
      </c>
      <c r="J94" s="55">
        <f t="shared" si="25"/>
        <v>118.97035024423559</v>
      </c>
      <c r="K94" s="55">
        <f t="shared" si="25"/>
        <v>233.59482394773016</v>
      </c>
      <c r="L94" s="55">
        <f t="shared" si="25"/>
        <v>206.27019716705814</v>
      </c>
      <c r="M94" s="55">
        <f t="shared" si="25"/>
        <v>104.41715558660121</v>
      </c>
      <c r="N94" s="55">
        <f t="shared" si="25"/>
        <v>304.3463208178381</v>
      </c>
      <c r="O94" s="55">
        <f t="shared" si="25"/>
        <v>256.7159323294292</v>
      </c>
      <c r="P94" s="55">
        <f t="shared" si="25"/>
        <v>319.334190283577</v>
      </c>
      <c r="Q94" s="55">
        <f t="shared" si="25"/>
        <v>450.2427994951581</v>
      </c>
      <c r="R94" s="55">
        <f t="shared" si="25"/>
        <v>244.61166547208748</v>
      </c>
      <c r="S94" s="55">
        <f t="shared" si="25"/>
        <v>124.26480520883989</v>
      </c>
      <c r="T94" s="55">
        <f t="shared" si="25"/>
        <v>-19.28613368856992</v>
      </c>
      <c r="U94" s="55">
        <f t="shared" si="25"/>
        <v>-2.700389667337705</v>
      </c>
    </row>
    <row r="95" spans="1:21" ht="12.75">
      <c r="A95" s="35" t="s">
        <v>62</v>
      </c>
      <c r="B95" s="36" t="s">
        <v>50</v>
      </c>
      <c r="C95" s="55">
        <f aca="true" t="shared" si="26" ref="C95:U95">(C53/C61)*100</f>
        <v>37.96667651640112</v>
      </c>
      <c r="D95" s="55">
        <f t="shared" si="26"/>
        <v>22.89583136759441</v>
      </c>
      <c r="E95" s="55">
        <f t="shared" si="26"/>
        <v>31.970012545939458</v>
      </c>
      <c r="F95" s="55">
        <f t="shared" si="26"/>
        <v>31.871580970175284</v>
      </c>
      <c r="G95" s="55">
        <f t="shared" si="26"/>
        <v>37.62485958183646</v>
      </c>
      <c r="H95" s="55">
        <f t="shared" si="26"/>
        <v>32.22660085329512</v>
      </c>
      <c r="I95" s="55">
        <f t="shared" si="26"/>
        <v>26.197543103755482</v>
      </c>
      <c r="J95" s="55">
        <f t="shared" si="26"/>
        <v>54.57843521781813</v>
      </c>
      <c r="K95" s="55">
        <f t="shared" si="26"/>
        <v>37.13700430716722</v>
      </c>
      <c r="L95" s="55">
        <f t="shared" si="26"/>
        <v>31.263595845017345</v>
      </c>
      <c r="M95" s="55">
        <f t="shared" si="26"/>
        <v>29.828895080887225</v>
      </c>
      <c r="N95" s="55">
        <f t="shared" si="26"/>
        <v>30.505418214059404</v>
      </c>
      <c r="O95" s="55">
        <f t="shared" si="26"/>
        <v>33.03429061028796</v>
      </c>
      <c r="P95" s="55">
        <f t="shared" si="26"/>
        <v>35.07136705443619</v>
      </c>
      <c r="Q95" s="55">
        <f t="shared" si="26"/>
        <v>37.245329070094726</v>
      </c>
      <c r="R95" s="55">
        <f t="shared" si="26"/>
        <v>24.456304486789968</v>
      </c>
      <c r="S95" s="55">
        <f t="shared" si="26"/>
        <v>22.87664388200578</v>
      </c>
      <c r="T95" s="55">
        <f t="shared" si="26"/>
        <v>-16.318209772963904</v>
      </c>
      <c r="U95" s="55">
        <f t="shared" si="26"/>
        <v>-9.532973335361204</v>
      </c>
    </row>
    <row r="96" spans="1:21" ht="12.75">
      <c r="A96" s="35" t="s">
        <v>63</v>
      </c>
      <c r="B96" s="36" t="s">
        <v>50</v>
      </c>
      <c r="C96" s="55">
        <f aca="true" t="shared" si="27" ref="C96:U96">(C59/C61)*100</f>
        <v>32.303720689068506</v>
      </c>
      <c r="D96" s="55">
        <f t="shared" si="27"/>
        <v>49.57469640801763</v>
      </c>
      <c r="E96" s="55">
        <f t="shared" si="27"/>
        <v>38.113908372067186</v>
      </c>
      <c r="F96" s="55">
        <f t="shared" si="27"/>
        <v>38.56991740149955</v>
      </c>
      <c r="G96" s="55">
        <f t="shared" si="27"/>
        <v>35.465895783919585</v>
      </c>
      <c r="H96" s="55">
        <f t="shared" si="27"/>
        <v>40.34658138204829</v>
      </c>
      <c r="I96" s="55">
        <f t="shared" si="27"/>
        <v>42.47641887816273</v>
      </c>
      <c r="J96" s="55">
        <f t="shared" si="27"/>
        <v>25.611264673103722</v>
      </c>
      <c r="K96" s="55">
        <f t="shared" si="27"/>
        <v>32.20192552020102</v>
      </c>
      <c r="L96" s="55">
        <f t="shared" si="27"/>
        <v>41.51312525648132</v>
      </c>
      <c r="M96" s="55">
        <f t="shared" si="27"/>
        <v>43.989101140688184</v>
      </c>
      <c r="N96" s="55">
        <f t="shared" si="27"/>
        <v>39.63960840037588</v>
      </c>
      <c r="O96" s="55">
        <f t="shared" si="27"/>
        <v>36.685180781981686</v>
      </c>
      <c r="P96" s="55">
        <f t="shared" si="27"/>
        <v>32.03910510762184</v>
      </c>
      <c r="Q96" s="55">
        <f t="shared" si="27"/>
        <v>26.521513731515096</v>
      </c>
      <c r="R96" s="55">
        <f t="shared" si="27"/>
        <v>26.657095324117652</v>
      </c>
      <c r="S96" s="55">
        <f t="shared" si="27"/>
        <v>35.95498259680263</v>
      </c>
      <c r="T96" s="55">
        <f t="shared" si="27"/>
        <v>45.58241729899416</v>
      </c>
      <c r="U96" s="55">
        <f t="shared" si="27"/>
        <v>43.153976958569885</v>
      </c>
    </row>
    <row r="97" spans="1:21" ht="12.75">
      <c r="A97" s="37" t="s">
        <v>64</v>
      </c>
      <c r="B97" s="38" t="s">
        <v>50</v>
      </c>
      <c r="C97" s="58">
        <f aca="true" t="shared" si="28" ref="C97:U97">((C55+C54)/C61)*100</f>
        <v>29.729602794530376</v>
      </c>
      <c r="D97" s="58">
        <f t="shared" si="28"/>
        <v>27.529472224387963</v>
      </c>
      <c r="E97" s="58">
        <f t="shared" si="28"/>
        <v>29.916079081993352</v>
      </c>
      <c r="F97" s="58">
        <f t="shared" si="28"/>
        <v>29.55850162832516</v>
      </c>
      <c r="G97" s="58">
        <f t="shared" si="28"/>
        <v>26.909244634243954</v>
      </c>
      <c r="H97" s="58">
        <f t="shared" si="28"/>
        <v>27.42681776465659</v>
      </c>
      <c r="I97" s="58">
        <f t="shared" si="28"/>
        <v>31.326038018081782</v>
      </c>
      <c r="J97" s="58">
        <f t="shared" si="28"/>
        <v>19.81030010907814</v>
      </c>
      <c r="K97" s="58">
        <f t="shared" si="28"/>
        <v>30.661070172631767</v>
      </c>
      <c r="L97" s="58">
        <f t="shared" si="28"/>
        <v>27.223278898501334</v>
      </c>
      <c r="M97" s="58">
        <f t="shared" si="28"/>
        <v>26.182003778424594</v>
      </c>
      <c r="N97" s="58">
        <f t="shared" si="28"/>
        <v>29.854973385564715</v>
      </c>
      <c r="O97" s="58">
        <f t="shared" si="28"/>
        <v>30.28052860773035</v>
      </c>
      <c r="P97" s="58">
        <f t="shared" si="28"/>
        <v>32.889527837941976</v>
      </c>
      <c r="Q97" s="58">
        <f t="shared" si="28"/>
        <v>36.23315719839018</v>
      </c>
      <c r="R97" s="58">
        <f t="shared" si="28"/>
        <v>48.88660018909238</v>
      </c>
      <c r="S97" s="58">
        <f t="shared" si="28"/>
        <v>41.16837352119159</v>
      </c>
      <c r="T97" s="58">
        <f t="shared" si="28"/>
        <v>70.73579247396974</v>
      </c>
      <c r="U97" s="58">
        <f t="shared" si="28"/>
        <v>66.37899637679132</v>
      </c>
    </row>
    <row r="98" spans="1:12" ht="12.75">
      <c r="A98" s="12"/>
      <c r="B98" s="8"/>
      <c r="L98" s="10"/>
    </row>
    <row r="99" spans="1:12" ht="15">
      <c r="A99" s="7" t="s">
        <v>93</v>
      </c>
      <c r="B99" s="14"/>
      <c r="L99" s="10"/>
    </row>
    <row r="100" spans="1:12" ht="14.25">
      <c r="A100" s="16" t="s">
        <v>6</v>
      </c>
      <c r="B100" s="14"/>
      <c r="L100" s="10"/>
    </row>
    <row r="101" spans="1:21" ht="12.75">
      <c r="A101" s="33"/>
      <c r="B101" s="46"/>
      <c r="C101" s="39">
        <v>2008</v>
      </c>
      <c r="D101" s="39">
        <v>2007</v>
      </c>
      <c r="E101" s="39">
        <v>2006</v>
      </c>
      <c r="F101" s="39">
        <v>2005</v>
      </c>
      <c r="G101" s="39">
        <v>2004</v>
      </c>
      <c r="H101" s="39">
        <v>2003</v>
      </c>
      <c r="I101" s="39">
        <v>2002</v>
      </c>
      <c r="J101" s="39">
        <v>2001</v>
      </c>
      <c r="K101" s="39">
        <v>2000</v>
      </c>
      <c r="L101" s="39">
        <v>1999</v>
      </c>
      <c r="M101" s="39">
        <v>1998</v>
      </c>
      <c r="N101" s="39">
        <v>1997</v>
      </c>
      <c r="O101" s="39">
        <v>1996</v>
      </c>
      <c r="P101" s="39">
        <v>1995</v>
      </c>
      <c r="Q101" s="39">
        <v>1994</v>
      </c>
      <c r="R101" s="39">
        <v>1993</v>
      </c>
      <c r="S101" s="39">
        <v>1992</v>
      </c>
      <c r="T101" s="39">
        <v>1991</v>
      </c>
      <c r="U101" s="39">
        <v>1990</v>
      </c>
    </row>
    <row r="102" spans="1:21" ht="12.75">
      <c r="A102" s="35" t="s">
        <v>109</v>
      </c>
      <c r="B102" s="36" t="s">
        <v>8</v>
      </c>
      <c r="C102" s="57">
        <f aca="true" t="shared" si="29" ref="C102:U102">C21/(C68+C69)</f>
        <v>1.5283140375331303</v>
      </c>
      <c r="D102" s="57">
        <f t="shared" si="29"/>
        <v>1.389212473657783</v>
      </c>
      <c r="E102" s="57">
        <f t="shared" si="29"/>
        <v>1.1034971707915724</v>
      </c>
      <c r="F102" s="57">
        <f t="shared" si="29"/>
        <v>1.2001469577556805</v>
      </c>
      <c r="G102" s="57">
        <f t="shared" si="29"/>
        <v>1.1677538046637597</v>
      </c>
      <c r="H102" s="57">
        <f t="shared" si="29"/>
        <v>1.3054325222424696</v>
      </c>
      <c r="I102" s="57">
        <f t="shared" si="29"/>
        <v>1.6127434927176285</v>
      </c>
      <c r="J102" s="57">
        <f t="shared" si="29"/>
        <v>1.3585098151014092</v>
      </c>
      <c r="K102" s="57">
        <f t="shared" si="29"/>
        <v>1.5626973490197582</v>
      </c>
      <c r="L102" s="57">
        <f t="shared" si="29"/>
        <v>1.4633646642999014</v>
      </c>
      <c r="M102" s="57">
        <f t="shared" si="29"/>
        <v>1.508928387044506</v>
      </c>
      <c r="N102" s="57">
        <f t="shared" si="29"/>
        <v>1.5822788232749296</v>
      </c>
      <c r="O102" s="57">
        <f t="shared" si="29"/>
        <v>1.7528589380706678</v>
      </c>
      <c r="P102" s="57">
        <f t="shared" si="29"/>
        <v>1.6530274508181462</v>
      </c>
      <c r="Q102" s="57">
        <f t="shared" si="29"/>
        <v>1.7001158898848714</v>
      </c>
      <c r="R102" s="57">
        <f t="shared" si="29"/>
        <v>1.8070962854125534</v>
      </c>
      <c r="S102" s="57">
        <f t="shared" si="29"/>
        <v>1.6872140612438793</v>
      </c>
      <c r="T102" s="57">
        <f t="shared" si="29"/>
        <v>1.41762772158872</v>
      </c>
      <c r="U102" s="57">
        <f t="shared" si="29"/>
        <v>2.105357347966401</v>
      </c>
    </row>
    <row r="103" spans="1:21" ht="12.75">
      <c r="A103" s="35" t="s">
        <v>110</v>
      </c>
      <c r="B103" s="36" t="s">
        <v>8</v>
      </c>
      <c r="C103" s="57">
        <f aca="true" t="shared" si="30" ref="C103:U103">C22/(C68+C69)</f>
        <v>0.9247122298283296</v>
      </c>
      <c r="D103" s="57">
        <f t="shared" si="30"/>
        <v>0.8798005496116175</v>
      </c>
      <c r="E103" s="57">
        <f t="shared" si="30"/>
        <v>0.9104355086547434</v>
      </c>
      <c r="F103" s="57">
        <f t="shared" si="30"/>
        <v>0.8201894910116623</v>
      </c>
      <c r="G103" s="57">
        <f t="shared" si="30"/>
        <v>0.9703566151014338</v>
      </c>
      <c r="H103" s="57">
        <f t="shared" si="30"/>
        <v>1.1401350627076856</v>
      </c>
      <c r="I103" s="57">
        <f t="shared" si="30"/>
        <v>1.1094339757947502</v>
      </c>
      <c r="J103" s="57">
        <f t="shared" si="30"/>
        <v>1.0756139529200945</v>
      </c>
      <c r="K103" s="57">
        <f t="shared" si="30"/>
        <v>0.9666271868728886</v>
      </c>
      <c r="L103" s="57">
        <f t="shared" si="30"/>
        <v>1.2585807086362286</v>
      </c>
      <c r="M103" s="57">
        <f t="shared" si="30"/>
        <v>1.309207652313152</v>
      </c>
      <c r="N103" s="57">
        <f t="shared" si="30"/>
        <v>1.185240464344942</v>
      </c>
      <c r="O103" s="57">
        <f t="shared" si="30"/>
        <v>1.3032302428795917</v>
      </c>
      <c r="P103" s="57">
        <f t="shared" si="30"/>
        <v>1.2040228101749377</v>
      </c>
      <c r="Q103" s="57">
        <f t="shared" si="30"/>
        <v>1.1840900952214455</v>
      </c>
      <c r="R103" s="57">
        <f t="shared" si="30"/>
        <v>1.251526700032141</v>
      </c>
      <c r="S103" s="57">
        <f t="shared" si="30"/>
        <v>1.6122195424979902</v>
      </c>
      <c r="T103" s="57">
        <f t="shared" si="30"/>
        <v>1.5200930389978864</v>
      </c>
      <c r="U103" s="57">
        <f t="shared" si="30"/>
        <v>1.7446043032187069</v>
      </c>
    </row>
    <row r="104" spans="1:21" ht="12.75">
      <c r="A104" s="35" t="s">
        <v>111</v>
      </c>
      <c r="B104" s="36" t="s">
        <v>8</v>
      </c>
      <c r="C104" s="57">
        <f aca="true" t="shared" si="31" ref="C104:U104">C23/(C68+C69)</f>
        <v>0.12033611971519062</v>
      </c>
      <c r="D104" s="57">
        <f t="shared" si="31"/>
        <v>0.11411633893863905</v>
      </c>
      <c r="E104" s="57">
        <f t="shared" si="31"/>
        <v>0.1437873185380605</v>
      </c>
      <c r="F104" s="57">
        <f t="shared" si="31"/>
        <v>0.16500911696343634</v>
      </c>
      <c r="G104" s="57">
        <f t="shared" si="31"/>
        <v>0.21200579594111738</v>
      </c>
      <c r="H104" s="57">
        <f t="shared" si="31"/>
        <v>0.21330689248579698</v>
      </c>
      <c r="I104" s="57">
        <f t="shared" si="31"/>
        <v>0.21487597379159007</v>
      </c>
      <c r="J104" s="57">
        <f t="shared" si="31"/>
        <v>0.19142705872770222</v>
      </c>
      <c r="K104" s="57">
        <f t="shared" si="31"/>
        <v>0.20618761852928977</v>
      </c>
      <c r="L104" s="57">
        <f t="shared" si="31"/>
        <v>0.21668413068297337</v>
      </c>
      <c r="M104" s="57">
        <f t="shared" si="31"/>
        <v>0.22885931734097525</v>
      </c>
      <c r="N104" s="57">
        <f t="shared" si="31"/>
        <v>0.20368988391376452</v>
      </c>
      <c r="O104" s="57">
        <f t="shared" si="31"/>
        <v>0.3035207976697506</v>
      </c>
      <c r="P104" s="57">
        <f t="shared" si="31"/>
        <v>0.330246466652416</v>
      </c>
      <c r="Q104" s="57">
        <f t="shared" si="31"/>
        <v>0.41147112480861253</v>
      </c>
      <c r="R104" s="57">
        <f t="shared" si="31"/>
        <v>0.49061022085495204</v>
      </c>
      <c r="S104" s="57">
        <f t="shared" si="31"/>
        <v>0.46021340349338596</v>
      </c>
      <c r="T104" s="57">
        <f t="shared" si="31"/>
        <v>0.43892875531535686</v>
      </c>
      <c r="U104" s="57">
        <f t="shared" si="31"/>
        <v>0.5142557551011334</v>
      </c>
    </row>
    <row r="105" spans="1:21" ht="14.25">
      <c r="A105" s="35" t="s">
        <v>112</v>
      </c>
      <c r="B105" s="36" t="s">
        <v>8</v>
      </c>
      <c r="C105" s="57">
        <f aca="true" t="shared" si="32" ref="C105:N105">C24/(C68+C69)</f>
        <v>1.2584722490346327</v>
      </c>
      <c r="D105" s="57">
        <f t="shared" si="32"/>
        <v>0.8225728561363292</v>
      </c>
      <c r="E105" s="57">
        <f t="shared" si="32"/>
        <v>0.9058486891748891</v>
      </c>
      <c r="F105" s="57">
        <f t="shared" si="32"/>
        <v>0.8639116865363913</v>
      </c>
      <c r="G105" s="57">
        <f t="shared" si="32"/>
        <v>0.9496666759243386</v>
      </c>
      <c r="H105" s="57">
        <f t="shared" si="32"/>
        <v>1.0241912316432629</v>
      </c>
      <c r="I105" s="57">
        <f t="shared" si="32"/>
        <v>1.0068783928823275</v>
      </c>
      <c r="J105" s="57">
        <f t="shared" si="32"/>
        <v>0.9766036083733811</v>
      </c>
      <c r="K105" s="57">
        <f t="shared" si="32"/>
        <v>0.9318937593954317</v>
      </c>
      <c r="L105" s="57">
        <f t="shared" si="32"/>
        <v>0.9929082350064192</v>
      </c>
      <c r="M105" s="57">
        <f t="shared" si="32"/>
        <v>0.9482564983185308</v>
      </c>
      <c r="N105" s="57">
        <f t="shared" si="32"/>
        <v>0.8248143341264691</v>
      </c>
      <c r="O105" s="57"/>
      <c r="P105" s="57"/>
      <c r="Q105" s="57"/>
      <c r="R105" s="57"/>
      <c r="S105" s="57"/>
      <c r="T105" s="57"/>
      <c r="U105" s="57"/>
    </row>
    <row r="106" spans="1:21" ht="12.75">
      <c r="A106" s="35" t="s">
        <v>113</v>
      </c>
      <c r="B106" s="36" t="s">
        <v>8</v>
      </c>
      <c r="C106" s="57">
        <f aca="true" t="shared" si="33" ref="C106:U106">C26/(C68+C69)</f>
        <v>1.5895072606761418</v>
      </c>
      <c r="D106" s="57">
        <f t="shared" si="33"/>
        <v>1.4341559356130147</v>
      </c>
      <c r="E106" s="57">
        <f t="shared" si="33"/>
        <v>1.5063839775781007</v>
      </c>
      <c r="F106" s="57">
        <f t="shared" si="33"/>
        <v>1.3853054314771744</v>
      </c>
      <c r="G106" s="57">
        <f t="shared" si="33"/>
        <v>1.5016821828441291</v>
      </c>
      <c r="H106" s="57">
        <f t="shared" si="33"/>
        <v>1.6593139671990567</v>
      </c>
      <c r="I106" s="57">
        <f t="shared" si="33"/>
        <v>1.701071379909595</v>
      </c>
      <c r="J106" s="57">
        <f t="shared" si="33"/>
        <v>1.7373788384784556</v>
      </c>
      <c r="K106" s="57">
        <f t="shared" si="33"/>
        <v>1.5335202629641973</v>
      </c>
      <c r="L106" s="57">
        <f t="shared" si="33"/>
        <v>1.6088979755484816</v>
      </c>
      <c r="M106" s="57">
        <f t="shared" si="33"/>
        <v>1.8274973034539617</v>
      </c>
      <c r="N106" s="57">
        <f t="shared" si="33"/>
        <v>1.683016079025164</v>
      </c>
      <c r="O106" s="57">
        <f t="shared" si="33"/>
        <v>2.0312661167110164</v>
      </c>
      <c r="P106" s="57">
        <f t="shared" si="33"/>
        <v>1.8018107472607794</v>
      </c>
      <c r="Q106" s="57">
        <f t="shared" si="33"/>
        <v>1.9524879669079394</v>
      </c>
      <c r="R106" s="57">
        <f t="shared" si="33"/>
        <v>2.246717020983516</v>
      </c>
      <c r="S106" s="57">
        <f t="shared" si="33"/>
        <v>2.3643791566177006</v>
      </c>
      <c r="T106" s="57">
        <f t="shared" si="33"/>
        <v>2.360252472698599</v>
      </c>
      <c r="U106" s="57">
        <f t="shared" si="33"/>
        <v>2.288942573112849</v>
      </c>
    </row>
    <row r="107" spans="1:21" ht="12.75">
      <c r="A107" s="35" t="s">
        <v>114</v>
      </c>
      <c r="B107" s="36" t="s">
        <v>8</v>
      </c>
      <c r="C107" s="57">
        <f aca="true" t="shared" si="34" ref="C107:U107">C27/(C68+C69)</f>
        <v>0.5932963127788935</v>
      </c>
      <c r="D107" s="57">
        <f t="shared" si="34"/>
        <v>0.5989214409748057</v>
      </c>
      <c r="E107" s="57">
        <f t="shared" si="34"/>
        <v>0.5223399349259736</v>
      </c>
      <c r="F107" s="57">
        <f t="shared" si="34"/>
        <v>0.5756006370181155</v>
      </c>
      <c r="G107" s="57">
        <f t="shared" si="34"/>
        <v>0.7159289738636766</v>
      </c>
      <c r="H107" s="57">
        <f t="shared" si="34"/>
        <v>0.7618394254475293</v>
      </c>
      <c r="I107" s="57">
        <f t="shared" si="34"/>
        <v>0.7412433457076677</v>
      </c>
      <c r="J107" s="57">
        <f t="shared" si="34"/>
        <v>0.7235256984605359</v>
      </c>
      <c r="K107" s="57">
        <f t="shared" si="34"/>
        <v>0.6099328443912719</v>
      </c>
      <c r="L107" s="57">
        <f t="shared" si="34"/>
        <v>0.610642481492171</v>
      </c>
      <c r="M107" s="57">
        <f t="shared" si="34"/>
        <v>0.6426786590819193</v>
      </c>
      <c r="N107" s="57">
        <f t="shared" si="34"/>
        <v>0.5947635013339102</v>
      </c>
      <c r="O107" s="57">
        <f t="shared" si="34"/>
        <v>0.7295080181015634</v>
      </c>
      <c r="P107" s="57">
        <f t="shared" si="34"/>
        <v>0.7318195504621106</v>
      </c>
      <c r="Q107" s="57">
        <f t="shared" si="34"/>
        <v>0.7769415785273808</v>
      </c>
      <c r="R107" s="57">
        <f t="shared" si="34"/>
        <v>0.9848592681023004</v>
      </c>
      <c r="S107" s="57">
        <f t="shared" si="34"/>
        <v>1.1351019513264635</v>
      </c>
      <c r="T107" s="57">
        <f t="shared" si="34"/>
        <v>1.1719169130063767</v>
      </c>
      <c r="U107" s="57">
        <f t="shared" si="34"/>
        <v>1.3069239063177356</v>
      </c>
    </row>
    <row r="108" spans="1:21" ht="12.75">
      <c r="A108" s="35" t="s">
        <v>115</v>
      </c>
      <c r="B108" s="36" t="s">
        <v>8</v>
      </c>
      <c r="C108" s="57">
        <f aca="true" t="shared" si="35" ref="C108:U108">C28/(C68+C69)</f>
        <v>0.43170668131861917</v>
      </c>
      <c r="D108" s="57">
        <f t="shared" si="35"/>
        <v>0.3250852598133008</v>
      </c>
      <c r="E108" s="57">
        <f t="shared" si="35"/>
        <v>0.37628185052109614</v>
      </c>
      <c r="F108" s="57">
        <f t="shared" si="35"/>
        <v>0.3044220856081735</v>
      </c>
      <c r="G108" s="57">
        <f t="shared" si="35"/>
        <v>0.31864747327804904</v>
      </c>
      <c r="H108" s="57">
        <f t="shared" si="35"/>
        <v>0.39260585271733306</v>
      </c>
      <c r="I108" s="57">
        <f t="shared" si="35"/>
        <v>0.3375802877570583</v>
      </c>
      <c r="J108" s="57">
        <f t="shared" si="35"/>
        <v>0.31853465830414596</v>
      </c>
      <c r="K108" s="57">
        <f t="shared" si="35"/>
        <v>0.2746079392746427</v>
      </c>
      <c r="L108" s="57">
        <f t="shared" si="35"/>
        <v>0.3472391451778699</v>
      </c>
      <c r="M108" s="57">
        <f t="shared" si="35"/>
        <v>0.3648065396999884</v>
      </c>
      <c r="N108" s="57">
        <f t="shared" si="35"/>
        <v>0.3870718869421011</v>
      </c>
      <c r="O108" s="57">
        <f t="shared" si="35"/>
        <v>0.42308893639997774</v>
      </c>
      <c r="P108" s="57">
        <f t="shared" si="35"/>
        <v>0.32789281700144113</v>
      </c>
      <c r="Q108" s="57">
        <f t="shared" si="35"/>
        <v>0.3629496372449224</v>
      </c>
      <c r="R108" s="57">
        <f t="shared" si="35"/>
        <v>0.42818196427751504</v>
      </c>
      <c r="S108" s="57">
        <f t="shared" si="35"/>
        <v>0.4146714901702843</v>
      </c>
      <c r="T108" s="57">
        <f t="shared" si="35"/>
        <v>0.4558334803570335</v>
      </c>
      <c r="U108" s="57">
        <f t="shared" si="35"/>
        <v>0.41522318269227204</v>
      </c>
    </row>
    <row r="109" spans="1:21" ht="12.75">
      <c r="A109" s="35" t="s">
        <v>116</v>
      </c>
      <c r="B109" s="36" t="s">
        <v>8</v>
      </c>
      <c r="C109" s="57">
        <f aca="true" t="shared" si="36" ref="C109:U109">C29/(C68+C69)</f>
        <v>1.870289193590561</v>
      </c>
      <c r="D109" s="57">
        <f t="shared" si="36"/>
        <v>1.810546484554984</v>
      </c>
      <c r="E109" s="57">
        <f t="shared" si="36"/>
        <v>1.6828307775523312</v>
      </c>
      <c r="F109" s="57">
        <f t="shared" si="36"/>
        <v>1.4607902675943816</v>
      </c>
      <c r="G109" s="57">
        <f t="shared" si="36"/>
        <v>1.4206060455151848</v>
      </c>
      <c r="H109" s="57">
        <f t="shared" si="36"/>
        <v>1.7101532854539607</v>
      </c>
      <c r="I109" s="57">
        <f t="shared" si="36"/>
        <v>2.0677871295767307</v>
      </c>
      <c r="J109" s="57">
        <f t="shared" si="36"/>
        <v>2.0364268550948927</v>
      </c>
      <c r="K109" s="57">
        <f t="shared" si="36"/>
        <v>1.5726951672416811</v>
      </c>
      <c r="L109" s="57">
        <f t="shared" si="36"/>
        <v>1.6290500759933517</v>
      </c>
      <c r="M109" s="57">
        <f t="shared" si="36"/>
        <v>1.667520241966358</v>
      </c>
      <c r="N109" s="57">
        <f t="shared" si="36"/>
        <v>2.003515033528012</v>
      </c>
      <c r="O109" s="57">
        <f t="shared" si="36"/>
        <v>3.191785531824224</v>
      </c>
      <c r="P109" s="57">
        <f t="shared" si="36"/>
        <v>2.9193369327623895</v>
      </c>
      <c r="Q109" s="57">
        <f t="shared" si="36"/>
        <v>2.7717984361914807</v>
      </c>
      <c r="R109" s="57">
        <f t="shared" si="36"/>
        <v>3.054278203774278</v>
      </c>
      <c r="S109" s="57">
        <f t="shared" si="36"/>
        <v>2.814017393846379</v>
      </c>
      <c r="T109" s="57">
        <f t="shared" si="36"/>
        <v>3.4631102533728435</v>
      </c>
      <c r="U109" s="57">
        <f t="shared" si="36"/>
        <v>2.9957056737720045</v>
      </c>
    </row>
    <row r="110" spans="1:21" ht="12.75">
      <c r="A110" s="35" t="s">
        <v>117</v>
      </c>
      <c r="B110" s="36" t="s">
        <v>8</v>
      </c>
      <c r="C110" s="57">
        <f aca="true" t="shared" si="37" ref="C110:U110">(C33-C32)/(C68+C69)</f>
        <v>0.3370049817319411</v>
      </c>
      <c r="D110" s="57">
        <f t="shared" si="37"/>
        <v>0.2446369646423765</v>
      </c>
      <c r="E110" s="57">
        <f t="shared" si="37"/>
        <v>0.21520290504945613</v>
      </c>
      <c r="F110" s="57">
        <f t="shared" si="37"/>
        <v>0.19745977333199552</v>
      </c>
      <c r="G110" s="57">
        <f t="shared" si="37"/>
        <v>0.31430147513022194</v>
      </c>
      <c r="H110" s="57">
        <f t="shared" si="37"/>
        <v>0.3663125736949298</v>
      </c>
      <c r="I110" s="57">
        <f t="shared" si="37"/>
        <v>0.5429304941686048</v>
      </c>
      <c r="J110" s="57">
        <f t="shared" si="37"/>
        <v>0.21625091634764193</v>
      </c>
      <c r="K110" s="57">
        <f t="shared" si="37"/>
        <v>0.43550807857278145</v>
      </c>
      <c r="L110" s="57">
        <f t="shared" si="37"/>
        <v>0.4944544046997872</v>
      </c>
      <c r="M110" s="57">
        <f t="shared" si="37"/>
        <v>0.3081369765960455</v>
      </c>
      <c r="N110" s="57">
        <f t="shared" si="37"/>
        <v>0.20929951690821255</v>
      </c>
      <c r="O110" s="57">
        <f t="shared" si="37"/>
        <v>0.3404043069905061</v>
      </c>
      <c r="P110" s="57">
        <f t="shared" si="37"/>
        <v>0.6206808575191521</v>
      </c>
      <c r="Q110" s="57">
        <f t="shared" si="37"/>
        <v>0.7920326409077195</v>
      </c>
      <c r="R110" s="57">
        <f t="shared" si="37"/>
        <v>1.4057894072271455</v>
      </c>
      <c r="S110" s="57">
        <f t="shared" si="37"/>
        <v>1.968961485054447</v>
      </c>
      <c r="T110" s="57">
        <f t="shared" si="37"/>
        <v>2.227247032221594</v>
      </c>
      <c r="U110" s="57">
        <f t="shared" si="37"/>
        <v>2.254132223749588</v>
      </c>
    </row>
    <row r="111" spans="1:21" ht="12.75">
      <c r="A111" s="48" t="s">
        <v>91</v>
      </c>
      <c r="B111" s="38" t="s">
        <v>8</v>
      </c>
      <c r="C111" s="59">
        <f aca="true" t="shared" si="38" ref="C111:U111">SUM(C102:C110)</f>
        <v>8.65363906620744</v>
      </c>
      <c r="D111" s="59">
        <f t="shared" si="38"/>
        <v>7.619048303942852</v>
      </c>
      <c r="E111" s="59">
        <f t="shared" si="38"/>
        <v>7.366608132786223</v>
      </c>
      <c r="F111" s="59">
        <f t="shared" si="38"/>
        <v>6.97283544729701</v>
      </c>
      <c r="G111" s="59">
        <f t="shared" si="38"/>
        <v>7.570949042261911</v>
      </c>
      <c r="H111" s="59">
        <f t="shared" si="38"/>
        <v>8.573290813592024</v>
      </c>
      <c r="I111" s="59">
        <f t="shared" si="38"/>
        <v>9.334544472305954</v>
      </c>
      <c r="J111" s="59">
        <f t="shared" si="38"/>
        <v>8.63427140180826</v>
      </c>
      <c r="K111" s="59">
        <f t="shared" si="38"/>
        <v>8.093670206261942</v>
      </c>
      <c r="L111" s="59">
        <f t="shared" si="38"/>
        <v>8.621821821537184</v>
      </c>
      <c r="M111" s="59">
        <f t="shared" si="38"/>
        <v>8.805891575815439</v>
      </c>
      <c r="N111" s="59">
        <f t="shared" si="38"/>
        <v>8.673689523397504</v>
      </c>
      <c r="O111" s="59">
        <f t="shared" si="38"/>
        <v>10.075662888647296</v>
      </c>
      <c r="P111" s="59">
        <f t="shared" si="38"/>
        <v>9.588837632651373</v>
      </c>
      <c r="Q111" s="59">
        <f t="shared" si="38"/>
        <v>9.95188736969437</v>
      </c>
      <c r="R111" s="59">
        <f t="shared" si="38"/>
        <v>11.669059070664401</v>
      </c>
      <c r="S111" s="59">
        <f t="shared" si="38"/>
        <v>12.45677848425053</v>
      </c>
      <c r="T111" s="59">
        <f t="shared" si="38"/>
        <v>13.05500966755841</v>
      </c>
      <c r="U111" s="59">
        <f t="shared" si="38"/>
        <v>13.62514496593069</v>
      </c>
    </row>
    <row r="112" ht="12.75">
      <c r="A112" s="18" t="s">
        <v>27</v>
      </c>
    </row>
  </sheetData>
  <sheetProtection/>
  <printOptions/>
  <pageMargins left="0.787401575" right="0.787401575" top="0.984251969" bottom="0.984251969" header="0.5" footer="0.5"/>
  <pageSetup orientation="portrait" paperSize="9"/>
  <ignoredErrors>
    <ignoredError sqref="C20:V20 C44:U44 C59:U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Fiskeridirektoratet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Fiskeridirektoratet</dc:creator>
  <cp:keywords/>
  <dc:description/>
  <cp:lastModifiedBy>mefau</cp:lastModifiedBy>
  <dcterms:created xsi:type="dcterms:W3CDTF">2006-02-02T13:56:48Z</dcterms:created>
  <dcterms:modified xsi:type="dcterms:W3CDTF">2009-12-03T06:31:00Z</dcterms:modified>
  <cp:category/>
  <cp:version/>
  <cp:contentType/>
  <cp:contentStatus/>
</cp:coreProperties>
</file>