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Rogaland, Agder og Telemark" sheetId="2" r:id="rId2"/>
  </sheets>
  <definedNames/>
  <calcPr fullCalcOnLoad="1"/>
</workbook>
</file>

<file path=xl/sharedStrings.xml><?xml version="1.0" encoding="utf-8"?>
<sst xmlns="http://schemas.openxmlformats.org/spreadsheetml/2006/main" count="233" uniqueCount="128">
  <si>
    <t>LØNNSOMHETSUNDERSØKELSE FOR SETTEFISKPRODUKSJON</t>
  </si>
  <si>
    <t>FORKLARING</t>
  </si>
  <si>
    <t>Kilde: Fiskeridirektoratet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</si>
  <si>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</si>
  <si>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</si>
  <si>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</si>
  <si>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</si>
  <si>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</si>
  <si>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</si>
  <si>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</si>
  <si>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 mulig</t>
  </si>
  <si>
    <t>for perioden, har vi valgt å foreta en ny gjennomsnittsberegning for alle undersøkelsesårene slik</t>
  </si>
  <si>
    <t>at de nyeste definisjonene er gjeldende.</t>
  </si>
  <si>
    <t>USIKKERHET</t>
  </si>
  <si>
    <t>Utvalget i lønnsomhetsundersøkelsen består av selskaper med forskjellige produksjonsformer.</t>
  </si>
  <si>
    <t>Med det menes at utvalget består av selskaper som kun selger smolt, og selskaper som selger</t>
  </si>
  <si>
    <t>yngel i tillegg til smolten.</t>
  </si>
  <si>
    <t>Yngelen blir solgt til andre selskaper med settefiskproduksjon. Kostnadene i forbindelse med</t>
  </si>
  <si>
    <t>yngelproduksjon er, som følge av kortere produksjonstid, lavere enn kostnadene ved</t>
  </si>
  <si>
    <t>smoltproduksjon.</t>
  </si>
  <si>
    <t>Det har ved gjennomføring av undersøkelsen vært umulig å skille ut kostnader knyttet direkte</t>
  </si>
  <si>
    <t>til produksjon av yngel fra de samlede kostnader.</t>
  </si>
  <si>
    <t xml:space="preserve">Endringer fra år til år kan derfor skyldes utvalgets sammensetning i det enkelte </t>
  </si>
  <si>
    <t>undersøkelsesår, dvs. forholdet mellom de rene smoltprodusenter og selskaper som</t>
  </si>
  <si>
    <t>produserer både smolt og yngel.</t>
  </si>
  <si>
    <t>UTVALGET</t>
  </si>
  <si>
    <t>Antall selskaper i undersøkelsen</t>
  </si>
  <si>
    <t>stk</t>
  </si>
  <si>
    <t>%</t>
  </si>
  <si>
    <t>RESULTATREGNSKAP.</t>
  </si>
  <si>
    <t xml:space="preserve">   Salgsinntekt av smolt</t>
  </si>
  <si>
    <t>kr</t>
  </si>
  <si>
    <r>
      <t xml:space="preserve">   Salgsinntekt av yngel </t>
    </r>
    <r>
      <rPr>
        <vertAlign val="superscript"/>
        <sz val="10"/>
        <color indexed="8"/>
        <rFont val="Arial"/>
        <family val="2"/>
      </rPr>
      <t>1)</t>
    </r>
  </si>
  <si>
    <r>
      <t xml:space="preserve">   Salgsinntekt av rogn </t>
    </r>
    <r>
      <rPr>
        <vertAlign val="superscript"/>
        <sz val="10"/>
        <color indexed="8"/>
        <rFont val="Arial"/>
        <family val="2"/>
      </rPr>
      <t xml:space="preserve"> 1)</t>
    </r>
  </si>
  <si>
    <t xml:space="preserve">   Forsikringsutbetalinger</t>
  </si>
  <si>
    <t xml:space="preserve">   Annen driftsinntekt</t>
  </si>
  <si>
    <t>SUM DRIFTSINNTEKT</t>
  </si>
  <si>
    <t xml:space="preserve">   Rogn/yngelkostnad</t>
  </si>
  <si>
    <t xml:space="preserve">   Fôrkostnad</t>
  </si>
  <si>
    <t xml:space="preserve">   Forsikringskostnad</t>
  </si>
  <si>
    <r>
      <t xml:space="preserve">   Vaksinasjonskostnad </t>
    </r>
    <r>
      <rPr>
        <vertAlign val="superscript"/>
        <sz val="10"/>
        <color indexed="8"/>
        <rFont val="Arial"/>
        <family val="2"/>
      </rPr>
      <t>2)</t>
    </r>
  </si>
  <si>
    <t xml:space="preserve">   Lønnskostnad inkl. kalk. eierlønn</t>
  </si>
  <si>
    <t xml:space="preserve">   Elektrisitetskostnad</t>
  </si>
  <si>
    <t xml:space="preserve">   Annen driftskostnad</t>
  </si>
  <si>
    <t>SUM DRIFTSKOSTNAD</t>
  </si>
  <si>
    <t>DRIFTSRESULTAT</t>
  </si>
  <si>
    <t xml:space="preserve">   Finansinntekter</t>
  </si>
  <si>
    <t xml:space="preserve">   Finanskostnader</t>
  </si>
  <si>
    <t>ORD.RESULTAT FØR SKATTEKOSTNAD</t>
  </si>
  <si>
    <t>1) Før 1994 var salgsinntekter av rogn og yngel ikke spesifisert, men inngikk i posten salgsinntekt av smolt.</t>
  </si>
  <si>
    <t>2) Før 1997 var vaksinasjonskostnad ikke spesifisert, men inngikk i posten annen driftskostnad.</t>
  </si>
  <si>
    <t>BALANSEREGNSKAP</t>
  </si>
  <si>
    <t>Eiendeler:</t>
  </si>
  <si>
    <t xml:space="preserve">   Finansielle anleggsmidler</t>
  </si>
  <si>
    <t>SUM ANLEGGSMIDLER</t>
  </si>
  <si>
    <t xml:space="preserve">   Fordringer og investeringer</t>
  </si>
  <si>
    <t xml:space="preserve">   Kontanter og bankinnskudd</t>
  </si>
  <si>
    <t xml:space="preserve">SUM OMLØPSMIDLER </t>
  </si>
  <si>
    <t>SUM EIENDELER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</si>
  <si>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4)</t>
    </r>
  </si>
  <si>
    <t>Sum langsiktig gjeld</t>
  </si>
  <si>
    <t xml:space="preserve">   Gjeld til kredittinstitusjoner</t>
  </si>
  <si>
    <t xml:space="preserve">   Leverandørgjeld</t>
  </si>
  <si>
    <t xml:space="preserve">  Annen kortsiktig gjeld</t>
  </si>
  <si>
    <t>Sum kortsiktig gjeld</t>
  </si>
  <si>
    <t>SUM GJELD:</t>
  </si>
  <si>
    <t>SUM GJELD OG EGENKAPITAL:</t>
  </si>
  <si>
    <t>3) Før 1999 var beholdning av vaksine ikke spesifisert.</t>
  </si>
  <si>
    <t>4) Før 1992 er betingende skattfrie avsetninger ført på denne posten.</t>
  </si>
  <si>
    <t>Salg av smolt</t>
  </si>
  <si>
    <r>
      <t xml:space="preserve">Salg av yngel </t>
    </r>
    <r>
      <rPr>
        <vertAlign val="superscript"/>
        <sz val="10"/>
        <color indexed="8"/>
        <rFont val="Arial"/>
        <family val="2"/>
      </rPr>
      <t>5)</t>
    </r>
  </si>
  <si>
    <r>
      <t xml:space="preserve">Salg av rogn </t>
    </r>
    <r>
      <rPr>
        <vertAlign val="superscript"/>
        <sz val="10"/>
        <color indexed="8"/>
        <rFont val="Arial"/>
        <family val="2"/>
      </rPr>
      <t>5)</t>
    </r>
  </si>
  <si>
    <t>Utnyttelsesgrad</t>
  </si>
  <si>
    <t>Antall årsverk</t>
  </si>
  <si>
    <t>Produksjonsverdi</t>
  </si>
  <si>
    <t>Kalk. rente på egenkapitalen</t>
  </si>
  <si>
    <t>Kalk. avskrivninger (Blandet prinsipp)</t>
  </si>
  <si>
    <t>Lønnsevne</t>
  </si>
  <si>
    <t xml:space="preserve">5) Før 1994 var salg av rogn og yngel ikke spesifisert. 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</si>
  <si>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</si>
  <si>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</si>
  <si>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</si>
  <si>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</si>
  <si>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</si>
  <si>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</si>
  <si>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</si>
  <si>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</si>
  <si>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tidligere undersøkelser (rapporter).</t>
  </si>
  <si>
    <t>Dette medfører at vedlagte resultater ikke her helt identisk med resultater offentliggjort i</t>
  </si>
  <si>
    <t xml:space="preserve">   Beholdningsendring rogn og yngel (+/-) (beregnet)</t>
  </si>
  <si>
    <t xml:space="preserve">   Historiske avskrivninger (beregnet)</t>
  </si>
  <si>
    <t xml:space="preserve">   Varige driftsmidler (beregnet)</t>
  </si>
  <si>
    <t xml:space="preserve">   Beholdningsverdi fôrlager per 31.12.</t>
  </si>
  <si>
    <t xml:space="preserve">   Beholdningsverdi rogn/yngel per 31.12. (beregnet)</t>
  </si>
  <si>
    <r>
      <t xml:space="preserve">   Beholdningsverdi vaksine per 31.12. </t>
    </r>
    <r>
      <rPr>
        <vertAlign val="superscript"/>
        <sz val="10"/>
        <color indexed="8"/>
        <rFont val="Arial"/>
        <family val="2"/>
      </rPr>
      <t>3)</t>
    </r>
  </si>
  <si>
    <t>SUM EGENKAPITAL (beregnet)</t>
  </si>
  <si>
    <t>SALG OG ANDRE BEREGNEDE LØNNSOMHETSMÅL</t>
  </si>
  <si>
    <t>Salg av fisk per årsverk</t>
  </si>
  <si>
    <t>Salgspris per stk solgt smolt</t>
  </si>
  <si>
    <t>Salgspris per stk solgt yngel</t>
  </si>
  <si>
    <t>Produksjonsverdi per årsverk</t>
  </si>
  <si>
    <t>Lønnsevne per årsverk</t>
  </si>
  <si>
    <t>BEREGNEDE NØKKELTALL</t>
  </si>
  <si>
    <t>Overskuddsgrad</t>
  </si>
  <si>
    <t>BEREGNEDE KOSTNADER PER STK SOLGT FISK</t>
  </si>
  <si>
    <t>PRODUKSJONSKOSTNAD PER STK</t>
  </si>
  <si>
    <t>Rogn og yngelkostnad per stk</t>
  </si>
  <si>
    <t>Fôrkostnad per stk</t>
  </si>
  <si>
    <t>Forsikringskostnad per stk</t>
  </si>
  <si>
    <r>
      <t xml:space="preserve">Vaksinasjonskostnad per stk </t>
    </r>
    <r>
      <rPr>
        <vertAlign val="superscript"/>
        <sz val="10"/>
        <color indexed="8"/>
        <rFont val="Arial"/>
        <family val="2"/>
      </rPr>
      <t>2)</t>
    </r>
  </si>
  <si>
    <t>Lønnskostnad per stk</t>
  </si>
  <si>
    <t>Historiske avskrivninger per stk</t>
  </si>
  <si>
    <t>Elektrisitetskostnad per stk</t>
  </si>
  <si>
    <t>Annen driftskostnad per stk</t>
  </si>
  <si>
    <t>Netto rentekostnad per stk</t>
  </si>
  <si>
    <t>Tillatelse</t>
  </si>
  <si>
    <t>Antall tillatelser i undersøkelsen</t>
  </si>
  <si>
    <t>GJENNOMSNITTSRESULTATER FOR ROGALAND, AGDER OG TELEMARK</t>
  </si>
  <si>
    <t>GJENNOMSNITTSTALL FOR ROGALAND, AGDER OG TELEMARK</t>
  </si>
  <si>
    <r>
      <t>2001</t>
    </r>
    <r>
      <rPr>
        <b/>
        <vertAlign val="superscript"/>
        <sz val="10"/>
        <rFont val="Arial"/>
        <family val="2"/>
      </rPr>
      <t xml:space="preserve"> 6)</t>
    </r>
  </si>
  <si>
    <t>6) Lav representativitet. Ikke beregnet resultat</t>
  </si>
  <si>
    <r>
      <t>2002</t>
    </r>
    <r>
      <rPr>
        <b/>
        <vertAlign val="superscript"/>
        <sz val="10"/>
        <rFont val="Arial"/>
        <family val="2"/>
      </rPr>
      <t xml:space="preserve"> 6)</t>
    </r>
  </si>
  <si>
    <r>
      <t xml:space="preserve">2004 </t>
    </r>
    <r>
      <rPr>
        <b/>
        <vertAlign val="superscript"/>
        <sz val="10"/>
        <rFont val="Arial"/>
        <family val="2"/>
      </rPr>
      <t>6)</t>
    </r>
  </si>
  <si>
    <r>
      <t xml:space="preserve">2005 </t>
    </r>
    <r>
      <rPr>
        <b/>
        <vertAlign val="superscript"/>
        <sz val="10"/>
        <rFont val="Arial"/>
        <family val="2"/>
      </rPr>
      <t>6)</t>
    </r>
  </si>
  <si>
    <r>
      <t xml:space="preserve">2006 </t>
    </r>
    <r>
      <rPr>
        <b/>
        <vertAlign val="superscript"/>
        <sz val="10"/>
        <rFont val="Arial"/>
        <family val="2"/>
      </rPr>
      <t>6)</t>
    </r>
  </si>
  <si>
    <t>Oppdatert: 3. desember 2009</t>
  </si>
  <si>
    <t xml:space="preserve">   Netto finanskostnad</t>
  </si>
  <si>
    <t>Salgspris per stk solgt yngel og smolt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</si>
</sst>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</numFmts>
  <fonts count="5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1" fillId="33" borderId="11" xfId="0" applyFont="1" applyFill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1" fontId="10" fillId="33" borderId="16" xfId="0" applyNumberFormat="1" applyFont="1" applyFill="1" applyBorder="1" applyAlignment="1">
      <alignment/>
    </xf>
    <xf numFmtId="1" fontId="10" fillId="33" borderId="16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0" fillId="0" borderId="16" xfId="0" applyNumberFormat="1" applyFont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02.00390625" style="11" bestFit="1" customWidth="1"/>
    <col min="2" max="16384" width="11.421875" style="11" customWidth="1"/>
  </cols>
  <sheetData>
    <row r="1" spans="1:24" s="2" customFormat="1" ht="18">
      <c r="A1" s="1" t="s">
        <v>0</v>
      </c>
      <c r="C1" s="3"/>
      <c r="D1" s="4"/>
      <c r="E1" s="5"/>
      <c r="F1" s="4"/>
      <c r="G1" s="4"/>
      <c r="H1" s="4"/>
      <c r="I1" s="4"/>
      <c r="J1" s="4"/>
      <c r="K1" s="3"/>
      <c r="L1" s="4"/>
      <c r="M1" s="3"/>
      <c r="N1" s="4"/>
      <c r="P1" s="4"/>
      <c r="R1" s="4"/>
      <c r="T1" s="4"/>
      <c r="V1" s="4"/>
      <c r="X1" s="4"/>
    </row>
    <row r="2" spans="1:24" s="2" customFormat="1" ht="18">
      <c r="A2" s="6" t="s">
        <v>1</v>
      </c>
      <c r="C2" s="3"/>
      <c r="D2" s="4"/>
      <c r="E2" s="5"/>
      <c r="F2" s="4"/>
      <c r="G2" s="4"/>
      <c r="H2" s="4"/>
      <c r="I2" s="4"/>
      <c r="J2" s="4"/>
      <c r="K2" s="3"/>
      <c r="L2" s="4"/>
      <c r="M2" s="3"/>
      <c r="N2" s="4"/>
      <c r="P2" s="4"/>
      <c r="R2" s="4"/>
      <c r="T2" s="4"/>
      <c r="V2" s="4"/>
      <c r="X2" s="4"/>
    </row>
    <row r="3" spans="1:32" s="7" customFormat="1" ht="12.75">
      <c r="A3" s="7" t="s">
        <v>2</v>
      </c>
      <c r="C3" s="8"/>
      <c r="D3" s="9"/>
      <c r="E3" s="8"/>
      <c r="F3" s="9"/>
      <c r="G3" s="8"/>
      <c r="H3" s="9"/>
      <c r="I3" s="8"/>
      <c r="J3" s="9"/>
      <c r="K3" s="8"/>
      <c r="L3" s="9"/>
      <c r="M3" s="10"/>
      <c r="N3" s="9"/>
      <c r="O3" s="9"/>
      <c r="P3" s="9"/>
      <c r="Q3" s="9"/>
      <c r="R3" s="9"/>
      <c r="S3" s="8"/>
      <c r="T3" s="9"/>
      <c r="U3" s="8"/>
      <c r="V3" s="9"/>
      <c r="X3" s="9"/>
      <c r="Z3" s="9"/>
      <c r="AB3" s="9"/>
      <c r="AD3" s="9"/>
      <c r="AF3" s="9"/>
    </row>
    <row r="4" spans="1:24" ht="14.25">
      <c r="A4" s="29" t="s">
        <v>125</v>
      </c>
      <c r="C4" s="12"/>
      <c r="D4" s="13"/>
      <c r="E4" s="14"/>
      <c r="F4" s="13"/>
      <c r="G4" s="13"/>
      <c r="H4" s="13"/>
      <c r="I4" s="13"/>
      <c r="J4" s="13"/>
      <c r="K4" s="12"/>
      <c r="L4" s="13"/>
      <c r="M4" s="12"/>
      <c r="N4" s="13"/>
      <c r="P4" s="13"/>
      <c r="R4" s="13"/>
      <c r="T4" s="13"/>
      <c r="V4" s="13"/>
      <c r="X4" s="13"/>
    </row>
    <row r="5" spans="1:24" ht="14.25">
      <c r="A5" s="7"/>
      <c r="C5" s="12"/>
      <c r="D5" s="13"/>
      <c r="E5" s="14"/>
      <c r="F5" s="13"/>
      <c r="G5" s="13"/>
      <c r="H5" s="13"/>
      <c r="I5" s="13"/>
      <c r="J5" s="13"/>
      <c r="K5" s="12"/>
      <c r="L5" s="13"/>
      <c r="M5" s="12"/>
      <c r="N5" s="13"/>
      <c r="P5" s="13"/>
      <c r="R5" s="13"/>
      <c r="T5" s="13"/>
      <c r="V5" s="13"/>
      <c r="X5" s="13"/>
    </row>
    <row r="7" ht="15">
      <c r="A7" s="15" t="s">
        <v>3</v>
      </c>
    </row>
    <row r="8" ht="15">
      <c r="A8" s="11" t="s">
        <v>4</v>
      </c>
    </row>
    <row r="9" ht="15">
      <c r="A9" s="16" t="s">
        <v>5</v>
      </c>
    </row>
    <row r="11" ht="15">
      <c r="A11" s="15" t="s">
        <v>6</v>
      </c>
    </row>
    <row r="12" ht="14.25">
      <c r="A12" s="11" t="s">
        <v>7</v>
      </c>
    </row>
    <row r="13" ht="14.25">
      <c r="A13" s="11" t="s">
        <v>8</v>
      </c>
    </row>
    <row r="15" ht="15">
      <c r="A15" s="15" t="s">
        <v>9</v>
      </c>
    </row>
    <row r="16" ht="14.25">
      <c r="A16" s="11" t="s">
        <v>10</v>
      </c>
    </row>
    <row r="17" ht="14.25">
      <c r="A17" s="11" t="s">
        <v>11</v>
      </c>
    </row>
    <row r="18" ht="14.25">
      <c r="A18" s="11" t="s">
        <v>12</v>
      </c>
    </row>
    <row r="20" s="16" customFormat="1" ht="15">
      <c r="A20" s="16" t="s">
        <v>88</v>
      </c>
    </row>
    <row r="21" s="16" customFormat="1" ht="15">
      <c r="A21" s="16" t="s">
        <v>87</v>
      </c>
    </row>
    <row r="23" ht="15">
      <c r="A23" s="15" t="s">
        <v>13</v>
      </c>
    </row>
    <row r="24" ht="14.25">
      <c r="A24" s="11" t="s">
        <v>14</v>
      </c>
    </row>
    <row r="25" ht="14.25">
      <c r="A25" s="11" t="s">
        <v>15</v>
      </c>
    </row>
    <row r="26" ht="14.25">
      <c r="A26" s="11" t="s">
        <v>16</v>
      </c>
    </row>
    <row r="28" ht="14.25">
      <c r="A28" s="11" t="s">
        <v>17</v>
      </c>
    </row>
    <row r="29" ht="14.25">
      <c r="A29" s="11" t="s">
        <v>18</v>
      </c>
    </row>
    <row r="30" ht="14.25">
      <c r="A30" s="11" t="s">
        <v>19</v>
      </c>
    </row>
    <row r="32" ht="14.25">
      <c r="A32" s="11" t="s">
        <v>20</v>
      </c>
    </row>
    <row r="33" ht="14.25">
      <c r="A33" s="11" t="s">
        <v>21</v>
      </c>
    </row>
    <row r="35" s="16" customFormat="1" ht="15">
      <c r="A35" s="16" t="s">
        <v>22</v>
      </c>
    </row>
    <row r="36" s="16" customFormat="1" ht="15">
      <c r="A36" s="16" t="s">
        <v>23</v>
      </c>
    </row>
    <row r="37" s="16" customFormat="1" ht="15">
      <c r="A37" s="16" t="s">
        <v>24</v>
      </c>
    </row>
    <row r="38" s="16" customFormat="1" ht="15"/>
    <row r="39" s="16" customFormat="1" ht="15"/>
  </sheetData>
  <sheetProtection/>
  <printOptions/>
  <pageMargins left="0.58" right="0.59" top="0.79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3.28125" style="7" customWidth="1"/>
    <col min="2" max="2" width="3.28125" style="7" bestFit="1" customWidth="1"/>
    <col min="3" max="11" width="10.7109375" style="7" customWidth="1"/>
    <col min="12" max="12" width="10.57421875" style="22" customWidth="1"/>
    <col min="13" max="21" width="10.7109375" style="22" customWidth="1"/>
    <col min="22" max="16384" width="11.57421875" style="7" customWidth="1"/>
  </cols>
  <sheetData>
    <row r="1" spans="1:21" ht="20.25">
      <c r="A1" s="17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6" t="s">
        <v>117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7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29" t="str">
        <f>Forklaring!A4</f>
        <v>Oppdatert: 3. desember 2009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3:21" ht="12.7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T5" s="9"/>
      <c r="U5" s="9"/>
    </row>
    <row r="6" spans="3:21" ht="12.7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Q6" s="9"/>
      <c r="R6" s="9"/>
      <c r="S6" s="9"/>
      <c r="T6" s="9"/>
      <c r="U6" s="9"/>
    </row>
    <row r="7" spans="1:12" ht="15">
      <c r="A7" s="18" t="s">
        <v>25</v>
      </c>
      <c r="B7" s="19"/>
      <c r="L7" s="21"/>
    </row>
    <row r="8" spans="1:21" ht="14.25">
      <c r="A8" s="33"/>
      <c r="B8" s="34"/>
      <c r="C8" s="42">
        <v>2008</v>
      </c>
      <c r="D8" s="42">
        <v>2007</v>
      </c>
      <c r="E8" s="43" t="s">
        <v>124</v>
      </c>
      <c r="F8" s="43" t="s">
        <v>123</v>
      </c>
      <c r="G8" s="43" t="s">
        <v>122</v>
      </c>
      <c r="H8" s="42">
        <v>2003</v>
      </c>
      <c r="I8" s="43" t="s">
        <v>121</v>
      </c>
      <c r="J8" s="43" t="s">
        <v>119</v>
      </c>
      <c r="K8" s="42">
        <v>2000</v>
      </c>
      <c r="L8" s="42">
        <v>1999</v>
      </c>
      <c r="M8" s="42">
        <v>1998</v>
      </c>
      <c r="N8" s="42">
        <v>1997</v>
      </c>
      <c r="O8" s="42">
        <v>1996</v>
      </c>
      <c r="P8" s="42">
        <v>1995</v>
      </c>
      <c r="Q8" s="42">
        <v>1994</v>
      </c>
      <c r="R8" s="42">
        <v>1993</v>
      </c>
      <c r="S8" s="42">
        <v>1992</v>
      </c>
      <c r="T8" s="42">
        <v>1991</v>
      </c>
      <c r="U8" s="42">
        <v>1990</v>
      </c>
    </row>
    <row r="9" spans="1:21" ht="12.75">
      <c r="A9" s="35" t="s">
        <v>26</v>
      </c>
      <c r="B9" s="36" t="s">
        <v>27</v>
      </c>
      <c r="C9" s="44">
        <v>6</v>
      </c>
      <c r="D9" s="44">
        <v>6</v>
      </c>
      <c r="E9" s="44"/>
      <c r="F9" s="45"/>
      <c r="G9" s="45"/>
      <c r="H9" s="45">
        <v>8</v>
      </c>
      <c r="I9" s="45"/>
      <c r="J9" s="44"/>
      <c r="K9" s="44">
        <v>6</v>
      </c>
      <c r="L9" s="46">
        <v>9</v>
      </c>
      <c r="M9" s="46">
        <v>9</v>
      </c>
      <c r="N9" s="47">
        <v>13</v>
      </c>
      <c r="O9" s="47">
        <v>13</v>
      </c>
      <c r="P9" s="47">
        <v>16</v>
      </c>
      <c r="Q9" s="47">
        <v>15</v>
      </c>
      <c r="R9" s="47">
        <v>11</v>
      </c>
      <c r="S9" s="47">
        <v>12</v>
      </c>
      <c r="T9" s="47">
        <v>5</v>
      </c>
      <c r="U9" s="47">
        <v>8</v>
      </c>
    </row>
    <row r="10" spans="1:21" s="20" customFormat="1" ht="12.75">
      <c r="A10" s="37" t="s">
        <v>116</v>
      </c>
      <c r="B10" s="38" t="s">
        <v>27</v>
      </c>
      <c r="C10" s="48">
        <v>7</v>
      </c>
      <c r="D10" s="48">
        <v>7</v>
      </c>
      <c r="E10" s="48"/>
      <c r="F10" s="48"/>
      <c r="G10" s="48"/>
      <c r="H10" s="48">
        <v>11</v>
      </c>
      <c r="I10" s="48"/>
      <c r="J10" s="48"/>
      <c r="K10" s="48">
        <v>6</v>
      </c>
      <c r="L10" s="49">
        <v>10</v>
      </c>
      <c r="M10" s="49">
        <v>10</v>
      </c>
      <c r="N10" s="49">
        <v>14</v>
      </c>
      <c r="O10" s="49">
        <v>13</v>
      </c>
      <c r="P10" s="49">
        <v>16</v>
      </c>
      <c r="Q10" s="49">
        <v>15</v>
      </c>
      <c r="R10" s="49">
        <v>11</v>
      </c>
      <c r="S10" s="49">
        <v>12</v>
      </c>
      <c r="T10" s="49">
        <v>5</v>
      </c>
      <c r="U10" s="49">
        <v>8</v>
      </c>
    </row>
    <row r="11" spans="1:21" s="31" customFormat="1" ht="11.25">
      <c r="A11" s="27" t="s">
        <v>120</v>
      </c>
      <c r="B11" s="30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12" ht="12.75">
      <c r="A12" s="20"/>
      <c r="B12" s="20"/>
      <c r="C12" s="20"/>
      <c r="D12" s="20"/>
      <c r="E12" s="20"/>
      <c r="F12" s="20"/>
      <c r="G12" s="20"/>
      <c r="H12" s="20"/>
      <c r="I12" s="20"/>
      <c r="L12" s="21"/>
    </row>
    <row r="13" spans="1:12" ht="15">
      <c r="A13" s="18" t="s">
        <v>29</v>
      </c>
      <c r="B13" s="24"/>
      <c r="L13" s="21"/>
    </row>
    <row r="14" spans="1:12" ht="14.25">
      <c r="A14" s="25" t="s">
        <v>118</v>
      </c>
      <c r="B14" s="24"/>
      <c r="L14" s="21"/>
    </row>
    <row r="15" spans="1:21" ht="14.25">
      <c r="A15" s="33"/>
      <c r="B15" s="39"/>
      <c r="C15" s="42">
        <v>2008</v>
      </c>
      <c r="D15" s="42">
        <v>2007</v>
      </c>
      <c r="E15" s="43" t="s">
        <v>124</v>
      </c>
      <c r="F15" s="43" t="s">
        <v>123</v>
      </c>
      <c r="G15" s="43" t="s">
        <v>122</v>
      </c>
      <c r="H15" s="42">
        <v>2003</v>
      </c>
      <c r="I15" s="43" t="s">
        <v>121</v>
      </c>
      <c r="J15" s="43" t="s">
        <v>119</v>
      </c>
      <c r="K15" s="42">
        <v>2000</v>
      </c>
      <c r="L15" s="42">
        <v>1999</v>
      </c>
      <c r="M15" s="42">
        <v>1998</v>
      </c>
      <c r="N15" s="42">
        <v>1997</v>
      </c>
      <c r="O15" s="42">
        <v>1996</v>
      </c>
      <c r="P15" s="42">
        <v>1995</v>
      </c>
      <c r="Q15" s="42">
        <v>1994</v>
      </c>
      <c r="R15" s="42">
        <v>1993</v>
      </c>
      <c r="S15" s="42">
        <v>1992</v>
      </c>
      <c r="T15" s="42">
        <v>1991</v>
      </c>
      <c r="U15" s="42">
        <v>1990</v>
      </c>
    </row>
    <row r="16" spans="1:21" ht="12.75">
      <c r="A16" s="35" t="s">
        <v>30</v>
      </c>
      <c r="B16" s="36" t="s">
        <v>31</v>
      </c>
      <c r="C16" s="47">
        <v>16223673.8333333</v>
      </c>
      <c r="D16" s="47">
        <v>14097119.8333333</v>
      </c>
      <c r="E16" s="47"/>
      <c r="F16" s="47"/>
      <c r="G16" s="47"/>
      <c r="H16" s="47">
        <v>11007400</v>
      </c>
      <c r="I16" s="47"/>
      <c r="J16" s="47"/>
      <c r="K16" s="47">
        <v>6369993</v>
      </c>
      <c r="L16" s="47">
        <v>4765096</v>
      </c>
      <c r="M16" s="47">
        <v>5608422</v>
      </c>
      <c r="N16" s="47">
        <v>4879178.076923077</v>
      </c>
      <c r="O16" s="47">
        <v>4418576.923076923</v>
      </c>
      <c r="P16" s="46">
        <v>4528613</v>
      </c>
      <c r="Q16" s="47">
        <v>4698847.133333334</v>
      </c>
      <c r="R16" s="47">
        <v>4084689.4545454546</v>
      </c>
      <c r="S16" s="47">
        <v>3423043.5</v>
      </c>
      <c r="T16" s="47">
        <v>2029141.8</v>
      </c>
      <c r="U16" s="47">
        <v>3336016.5</v>
      </c>
    </row>
    <row r="17" spans="1:21" ht="14.25">
      <c r="A17" s="35" t="s">
        <v>32</v>
      </c>
      <c r="B17" s="36" t="s">
        <v>31</v>
      </c>
      <c r="C17" s="47">
        <v>787916.666666667</v>
      </c>
      <c r="D17" s="47">
        <v>1518166.66666667</v>
      </c>
      <c r="E17" s="47"/>
      <c r="F17" s="47"/>
      <c r="G17" s="47"/>
      <c r="H17" s="47">
        <v>75000</v>
      </c>
      <c r="I17" s="47"/>
      <c r="J17" s="47"/>
      <c r="K17" s="47">
        <v>241957</v>
      </c>
      <c r="L17" s="47">
        <v>18523</v>
      </c>
      <c r="M17" s="47">
        <v>11111</v>
      </c>
      <c r="N17" s="47">
        <v>176007.6923076923</v>
      </c>
      <c r="O17" s="47">
        <v>170876.92307692306</v>
      </c>
      <c r="P17" s="47">
        <v>296895</v>
      </c>
      <c r="Q17" s="47">
        <v>333589</v>
      </c>
      <c r="R17" s="47"/>
      <c r="S17" s="47"/>
      <c r="T17" s="47"/>
      <c r="U17" s="47"/>
    </row>
    <row r="18" spans="1:21" ht="14.25">
      <c r="A18" s="35" t="s">
        <v>33</v>
      </c>
      <c r="B18" s="36" t="s">
        <v>31</v>
      </c>
      <c r="C18" s="47">
        <v>465000</v>
      </c>
      <c r="D18" s="47">
        <v>466666.666666667</v>
      </c>
      <c r="E18" s="47"/>
      <c r="F18" s="47"/>
      <c r="G18" s="47"/>
      <c r="H18" s="47">
        <v>0</v>
      </c>
      <c r="I18" s="47"/>
      <c r="J18" s="47"/>
      <c r="K18" s="47">
        <v>24500</v>
      </c>
      <c r="L18" s="50">
        <v>0</v>
      </c>
      <c r="M18" s="47">
        <v>0</v>
      </c>
      <c r="N18" s="47">
        <v>0</v>
      </c>
      <c r="O18" s="47">
        <v>0</v>
      </c>
      <c r="P18" s="46">
        <v>0</v>
      </c>
      <c r="Q18" s="47">
        <v>64913.333333333336</v>
      </c>
      <c r="R18" s="47"/>
      <c r="S18" s="47"/>
      <c r="T18" s="47"/>
      <c r="U18" s="47"/>
    </row>
    <row r="19" spans="1:21" ht="12.75">
      <c r="A19" s="35" t="s">
        <v>34</v>
      </c>
      <c r="B19" s="36" t="s">
        <v>31</v>
      </c>
      <c r="C19" s="47">
        <v>0</v>
      </c>
      <c r="D19" s="47">
        <v>33333.3333333333</v>
      </c>
      <c r="E19" s="47"/>
      <c r="F19" s="47"/>
      <c r="G19" s="47"/>
      <c r="H19" s="47">
        <v>37863</v>
      </c>
      <c r="I19" s="47"/>
      <c r="J19" s="47"/>
      <c r="K19" s="47">
        <v>66667</v>
      </c>
      <c r="L19" s="50">
        <v>124965</v>
      </c>
      <c r="M19" s="47">
        <v>0</v>
      </c>
      <c r="N19" s="47">
        <v>300747.46153846156</v>
      </c>
      <c r="O19" s="47">
        <v>288091.3076923077</v>
      </c>
      <c r="P19" s="46">
        <v>193750</v>
      </c>
      <c r="Q19" s="47">
        <v>6037.333333333333</v>
      </c>
      <c r="R19" s="47">
        <v>110636.36363636363</v>
      </c>
      <c r="S19" s="47">
        <v>10033.666666666666</v>
      </c>
      <c r="T19" s="47">
        <v>0</v>
      </c>
      <c r="U19" s="47">
        <v>205557.625</v>
      </c>
    </row>
    <row r="20" spans="1:21" ht="12.75">
      <c r="A20" s="35" t="s">
        <v>35</v>
      </c>
      <c r="B20" s="36" t="s">
        <v>31</v>
      </c>
      <c r="C20" s="47">
        <v>171107.166666667</v>
      </c>
      <c r="D20" s="47">
        <v>268861</v>
      </c>
      <c r="E20" s="47"/>
      <c r="F20" s="47"/>
      <c r="G20" s="47"/>
      <c r="H20" s="47">
        <v>450801</v>
      </c>
      <c r="I20" s="47"/>
      <c r="J20" s="47"/>
      <c r="K20" s="47">
        <v>62485</v>
      </c>
      <c r="L20" s="50">
        <v>94391</v>
      </c>
      <c r="M20" s="47">
        <v>121214</v>
      </c>
      <c r="N20" s="47">
        <v>482455.76923076925</v>
      </c>
      <c r="O20" s="47">
        <v>99439.84615384616</v>
      </c>
      <c r="P20" s="47">
        <v>209737.9375</v>
      </c>
      <c r="Q20" s="47">
        <v>105810.33333333333</v>
      </c>
      <c r="R20" s="47">
        <v>158872.54545454544</v>
      </c>
      <c r="S20" s="47">
        <v>63397.666666666664</v>
      </c>
      <c r="T20" s="47">
        <v>8703.6</v>
      </c>
      <c r="U20" s="47">
        <v>38854.125</v>
      </c>
    </row>
    <row r="21" spans="1:21" ht="12.75">
      <c r="A21" s="40" t="s">
        <v>36</v>
      </c>
      <c r="B21" s="36" t="s">
        <v>31</v>
      </c>
      <c r="C21" s="51">
        <f>SUM(C16:C20)</f>
        <v>17647697.666666634</v>
      </c>
      <c r="D21" s="51">
        <f>SUM(D16:D20)</f>
        <v>16384147.499999972</v>
      </c>
      <c r="E21" s="51"/>
      <c r="F21" s="51"/>
      <c r="G21" s="51"/>
      <c r="H21" s="51">
        <f>SUM(H16:H20)</f>
        <v>11571064</v>
      </c>
      <c r="I21" s="51"/>
      <c r="J21" s="51"/>
      <c r="K21" s="51">
        <f aca="true" t="shared" si="0" ref="K21:U21">SUM(K16:K20)</f>
        <v>6765602</v>
      </c>
      <c r="L21" s="51">
        <f t="shared" si="0"/>
        <v>5002975</v>
      </c>
      <c r="M21" s="51">
        <f t="shared" si="0"/>
        <v>5740747</v>
      </c>
      <c r="N21" s="51">
        <f t="shared" si="0"/>
        <v>5838389</v>
      </c>
      <c r="O21" s="51">
        <f t="shared" si="0"/>
        <v>4976985</v>
      </c>
      <c r="P21" s="51">
        <f t="shared" si="0"/>
        <v>5228995.9375</v>
      </c>
      <c r="Q21" s="51">
        <f t="shared" si="0"/>
        <v>5209197.133333333</v>
      </c>
      <c r="R21" s="51">
        <f t="shared" si="0"/>
        <v>4354198.363636364</v>
      </c>
      <c r="S21" s="51">
        <f t="shared" si="0"/>
        <v>3496474.833333333</v>
      </c>
      <c r="T21" s="51">
        <f t="shared" si="0"/>
        <v>2037845.4000000001</v>
      </c>
      <c r="U21" s="51">
        <f t="shared" si="0"/>
        <v>3580428.25</v>
      </c>
    </row>
    <row r="22" spans="1:21" ht="12.75">
      <c r="A22" s="35" t="s">
        <v>37</v>
      </c>
      <c r="B22" s="36" t="s">
        <v>31</v>
      </c>
      <c r="C22" s="47">
        <v>1795828.66666667</v>
      </c>
      <c r="D22" s="47">
        <v>1740054.16666667</v>
      </c>
      <c r="E22" s="47"/>
      <c r="F22" s="47"/>
      <c r="G22" s="47"/>
      <c r="H22" s="47">
        <v>1054085</v>
      </c>
      <c r="I22" s="47"/>
      <c r="J22" s="47"/>
      <c r="K22" s="47">
        <v>571692</v>
      </c>
      <c r="L22" s="47">
        <v>514385</v>
      </c>
      <c r="M22" s="47">
        <v>687216</v>
      </c>
      <c r="N22" s="47">
        <v>432464.07692307694</v>
      </c>
      <c r="O22" s="47">
        <v>668738.9230769231</v>
      </c>
      <c r="P22" s="47">
        <v>511236.25</v>
      </c>
      <c r="Q22" s="47">
        <v>535024.6</v>
      </c>
      <c r="R22" s="47">
        <v>513435.0909090909</v>
      </c>
      <c r="S22" s="47">
        <v>302077.75</v>
      </c>
      <c r="T22" s="47">
        <v>328484.4</v>
      </c>
      <c r="U22" s="47">
        <v>439202.125</v>
      </c>
    </row>
    <row r="23" spans="1:21" ht="12.75">
      <c r="A23" s="35" t="s">
        <v>38</v>
      </c>
      <c r="B23" s="36" t="s">
        <v>31</v>
      </c>
      <c r="C23" s="47">
        <v>1596455.83333333</v>
      </c>
      <c r="D23" s="47">
        <v>1749875.66666667</v>
      </c>
      <c r="E23" s="47"/>
      <c r="F23" s="47"/>
      <c r="G23" s="47"/>
      <c r="H23" s="47">
        <v>1491397</v>
      </c>
      <c r="I23" s="47"/>
      <c r="J23" s="47"/>
      <c r="K23" s="47">
        <v>688873</v>
      </c>
      <c r="L23" s="47">
        <v>788896</v>
      </c>
      <c r="M23" s="47">
        <v>707096</v>
      </c>
      <c r="N23" s="47">
        <v>710723</v>
      </c>
      <c r="O23" s="47">
        <v>535689.5384615385</v>
      </c>
      <c r="P23" s="47">
        <v>532219.125</v>
      </c>
      <c r="Q23" s="47">
        <v>490621.86666666664</v>
      </c>
      <c r="R23" s="47">
        <v>376762.9090909091</v>
      </c>
      <c r="S23" s="47">
        <v>371339.75</v>
      </c>
      <c r="T23" s="47">
        <v>263420.4</v>
      </c>
      <c r="U23" s="47">
        <v>444151</v>
      </c>
    </row>
    <row r="24" spans="1:21" ht="12.75">
      <c r="A24" s="35" t="s">
        <v>39</v>
      </c>
      <c r="B24" s="36" t="s">
        <v>31</v>
      </c>
      <c r="C24" s="47">
        <v>190403.666666667</v>
      </c>
      <c r="D24" s="47">
        <v>179732.5</v>
      </c>
      <c r="E24" s="47"/>
      <c r="F24" s="47"/>
      <c r="G24" s="47"/>
      <c r="H24" s="47">
        <v>260756</v>
      </c>
      <c r="I24" s="47"/>
      <c r="J24" s="47"/>
      <c r="K24" s="47">
        <v>133408</v>
      </c>
      <c r="L24" s="47">
        <v>134017</v>
      </c>
      <c r="M24" s="47">
        <v>113063</v>
      </c>
      <c r="N24" s="47">
        <v>120977.38461538461</v>
      </c>
      <c r="O24" s="47">
        <v>155454.15384615384</v>
      </c>
      <c r="P24" s="47">
        <v>159724.875</v>
      </c>
      <c r="Q24" s="47">
        <v>123646.73333333334</v>
      </c>
      <c r="R24" s="47">
        <v>159580.0909090909</v>
      </c>
      <c r="S24" s="47">
        <v>141397.33333333334</v>
      </c>
      <c r="T24" s="47">
        <v>91616</v>
      </c>
      <c r="U24" s="47">
        <v>111213.375</v>
      </c>
    </row>
    <row r="25" spans="1:21" ht="14.25">
      <c r="A25" s="35" t="s">
        <v>40</v>
      </c>
      <c r="B25" s="36" t="s">
        <v>31</v>
      </c>
      <c r="C25" s="47">
        <v>2214125</v>
      </c>
      <c r="D25" s="47">
        <v>1525901.66666667</v>
      </c>
      <c r="E25" s="47"/>
      <c r="F25" s="47"/>
      <c r="G25" s="47"/>
      <c r="H25" s="47">
        <v>1456867</v>
      </c>
      <c r="I25" s="47"/>
      <c r="J25" s="47"/>
      <c r="K25" s="47">
        <v>614990</v>
      </c>
      <c r="L25" s="47">
        <v>595139</v>
      </c>
      <c r="M25" s="47">
        <v>599980</v>
      </c>
      <c r="N25" s="47">
        <v>526329.6153846154</v>
      </c>
      <c r="O25" s="47"/>
      <c r="P25" s="47"/>
      <c r="Q25" s="47"/>
      <c r="R25" s="47"/>
      <c r="S25" s="47"/>
      <c r="T25" s="47"/>
      <c r="U25" s="47"/>
    </row>
    <row r="26" spans="1:21" ht="12.75">
      <c r="A26" s="35" t="s">
        <v>89</v>
      </c>
      <c r="B26" s="36" t="s">
        <v>31</v>
      </c>
      <c r="C26" s="47">
        <v>833352.333333333</v>
      </c>
      <c r="D26" s="47">
        <v>585847.166666667</v>
      </c>
      <c r="E26" s="47"/>
      <c r="F26" s="47"/>
      <c r="G26" s="47"/>
      <c r="H26" s="47">
        <v>73517</v>
      </c>
      <c r="I26" s="47"/>
      <c r="J26" s="47"/>
      <c r="K26" s="47">
        <v>52081</v>
      </c>
      <c r="L26" s="47">
        <v>517000</v>
      </c>
      <c r="M26" s="47">
        <v>-309372</v>
      </c>
      <c r="N26" s="47">
        <v>-74671.5384615385</v>
      </c>
      <c r="O26" s="47">
        <v>409402.4438461538</v>
      </c>
      <c r="P26" s="47">
        <v>-409160.8106249999</v>
      </c>
      <c r="Q26" s="47">
        <v>501434.6666666665</v>
      </c>
      <c r="R26" s="47">
        <v>454740.9090909092</v>
      </c>
      <c r="S26" s="47">
        <v>95998.33333333326</v>
      </c>
      <c r="T26" s="47">
        <v>-19792</v>
      </c>
      <c r="U26" s="47">
        <v>-331501.6749999998</v>
      </c>
    </row>
    <row r="27" spans="1:21" ht="12.75">
      <c r="A27" s="35" t="s">
        <v>41</v>
      </c>
      <c r="B27" s="36" t="s">
        <v>31</v>
      </c>
      <c r="C27" s="47">
        <v>2961540.33333333</v>
      </c>
      <c r="D27" s="47">
        <v>2424116.33333333</v>
      </c>
      <c r="E27" s="47"/>
      <c r="F27" s="47"/>
      <c r="G27" s="47"/>
      <c r="H27" s="47">
        <v>2070799</v>
      </c>
      <c r="I27" s="47"/>
      <c r="J27" s="47"/>
      <c r="K27" s="47">
        <v>1094619</v>
      </c>
      <c r="L27" s="47">
        <v>1113262</v>
      </c>
      <c r="M27" s="47">
        <v>1167754</v>
      </c>
      <c r="N27" s="47">
        <v>1070983.076923077</v>
      </c>
      <c r="O27" s="47">
        <v>796720.1538461538</v>
      </c>
      <c r="P27" s="47">
        <v>758031.5625</v>
      </c>
      <c r="Q27" s="47">
        <v>691825.0666666667</v>
      </c>
      <c r="R27" s="47">
        <v>712758.8181818182</v>
      </c>
      <c r="S27" s="47">
        <v>680572</v>
      </c>
      <c r="T27" s="47">
        <v>491390.2</v>
      </c>
      <c r="U27" s="47">
        <v>749453.75</v>
      </c>
    </row>
    <row r="28" spans="1:21" ht="12.75">
      <c r="A28" s="35" t="s">
        <v>90</v>
      </c>
      <c r="B28" s="36" t="s">
        <v>31</v>
      </c>
      <c r="C28" s="47">
        <v>933005.833333333</v>
      </c>
      <c r="D28" s="47">
        <v>932027.833333333</v>
      </c>
      <c r="E28" s="47"/>
      <c r="F28" s="47"/>
      <c r="G28" s="47"/>
      <c r="H28" s="47">
        <v>1042356</v>
      </c>
      <c r="I28" s="47"/>
      <c r="J28" s="47"/>
      <c r="K28" s="47">
        <v>447361</v>
      </c>
      <c r="L28" s="47">
        <v>375436</v>
      </c>
      <c r="M28" s="47">
        <v>424172</v>
      </c>
      <c r="N28" s="47">
        <v>369380.3846153846</v>
      </c>
      <c r="O28" s="47">
        <v>318904.1538461539</v>
      </c>
      <c r="P28" s="47">
        <v>286720.25</v>
      </c>
      <c r="Q28" s="47">
        <v>273117.73333333334</v>
      </c>
      <c r="R28" s="47">
        <v>330724.8181818182</v>
      </c>
      <c r="S28" s="47">
        <v>295645</v>
      </c>
      <c r="T28" s="47">
        <v>209691</v>
      </c>
      <c r="U28" s="47">
        <v>365651.75</v>
      </c>
    </row>
    <row r="29" spans="1:21" ht="12.75">
      <c r="A29" s="35" t="s">
        <v>42</v>
      </c>
      <c r="B29" s="36" t="s">
        <v>31</v>
      </c>
      <c r="C29" s="47">
        <v>380259.333333333</v>
      </c>
      <c r="D29" s="47">
        <v>331435.666666667</v>
      </c>
      <c r="E29" s="47"/>
      <c r="F29" s="47"/>
      <c r="G29" s="47"/>
      <c r="H29" s="47">
        <v>347753</v>
      </c>
      <c r="I29" s="47"/>
      <c r="J29" s="47"/>
      <c r="K29" s="47">
        <v>159566</v>
      </c>
      <c r="L29" s="47">
        <v>155818</v>
      </c>
      <c r="M29" s="47">
        <v>151633</v>
      </c>
      <c r="N29" s="47">
        <v>190218.46153846153</v>
      </c>
      <c r="O29" s="47">
        <v>148603.23076923078</v>
      </c>
      <c r="P29" s="47">
        <v>87290.25</v>
      </c>
      <c r="Q29" s="47">
        <v>106512</v>
      </c>
      <c r="R29" s="47">
        <v>85465.36363636363</v>
      </c>
      <c r="S29" s="47">
        <v>94161.08333333333</v>
      </c>
      <c r="T29" s="47">
        <v>77363</v>
      </c>
      <c r="U29" s="47">
        <v>113070.875</v>
      </c>
    </row>
    <row r="30" spans="1:21" ht="12.75">
      <c r="A30" s="35" t="s">
        <v>43</v>
      </c>
      <c r="B30" s="36" t="s">
        <v>31</v>
      </c>
      <c r="C30" s="47">
        <v>3068428.66666667</v>
      </c>
      <c r="D30" s="47">
        <v>1774763.16666667</v>
      </c>
      <c r="E30" s="47"/>
      <c r="F30" s="47"/>
      <c r="G30" s="47"/>
      <c r="H30" s="47">
        <v>1937720</v>
      </c>
      <c r="I30" s="47"/>
      <c r="J30" s="47"/>
      <c r="K30" s="47">
        <v>1044938</v>
      </c>
      <c r="L30" s="47">
        <v>1095630</v>
      </c>
      <c r="M30" s="47">
        <v>1118259</v>
      </c>
      <c r="N30" s="47">
        <v>1195824.6153846153</v>
      </c>
      <c r="O30" s="47">
        <v>1957728.923076923</v>
      </c>
      <c r="P30" s="47">
        <v>1377337.625</v>
      </c>
      <c r="Q30" s="47">
        <v>1410474.2666666666</v>
      </c>
      <c r="R30" s="47">
        <v>851465.4545454546</v>
      </c>
      <c r="S30" s="47">
        <v>959302.5833333334</v>
      </c>
      <c r="T30" s="47">
        <v>570125.2</v>
      </c>
      <c r="U30" s="47">
        <v>1343569.5</v>
      </c>
    </row>
    <row r="31" spans="1:21" ht="12.75">
      <c r="A31" s="40" t="s">
        <v>44</v>
      </c>
      <c r="B31" s="36" t="s">
        <v>31</v>
      </c>
      <c r="C31" s="51">
        <f>C22+C23+C24+C25-C26+C27+C28+C29+C30</f>
        <v>12306694.999999998</v>
      </c>
      <c r="D31" s="51">
        <f>D22+D23+D24+D25-D26+D27+D28+D29+D30</f>
        <v>10072059.833333343</v>
      </c>
      <c r="E31" s="51"/>
      <c r="F31" s="51"/>
      <c r="G31" s="51"/>
      <c r="H31" s="51">
        <f>H22+H23+H24+H25-H26+H27+H28+H29+H30</f>
        <v>9588216</v>
      </c>
      <c r="I31" s="51"/>
      <c r="J31" s="51"/>
      <c r="K31" s="51">
        <f aca="true" t="shared" si="1" ref="K31:U31">K22+K23+K24+K25-K26+K27+K28+K29+K30</f>
        <v>4703366</v>
      </c>
      <c r="L31" s="51">
        <f t="shared" si="1"/>
        <v>4255583</v>
      </c>
      <c r="M31" s="51">
        <f t="shared" si="1"/>
        <v>5278545</v>
      </c>
      <c r="N31" s="51">
        <f t="shared" si="1"/>
        <v>4691572.153846154</v>
      </c>
      <c r="O31" s="51">
        <f t="shared" si="1"/>
        <v>4172436.633076923</v>
      </c>
      <c r="P31" s="51">
        <f t="shared" si="1"/>
        <v>4121720.748125</v>
      </c>
      <c r="Q31" s="51">
        <f t="shared" si="1"/>
        <v>3129787.6</v>
      </c>
      <c r="R31" s="51">
        <f t="shared" si="1"/>
        <v>2575451.6363636362</v>
      </c>
      <c r="S31" s="51">
        <f t="shared" si="1"/>
        <v>2748497.1666666665</v>
      </c>
      <c r="T31" s="51">
        <f t="shared" si="1"/>
        <v>2051882.2</v>
      </c>
      <c r="U31" s="51">
        <f t="shared" si="1"/>
        <v>3897814.05</v>
      </c>
    </row>
    <row r="32" spans="1:21" ht="12.75">
      <c r="A32" s="40" t="s">
        <v>45</v>
      </c>
      <c r="B32" s="36" t="s">
        <v>31</v>
      </c>
      <c r="C32" s="51">
        <f>C21-C31</f>
        <v>5341002.666666636</v>
      </c>
      <c r="D32" s="51">
        <f>D21-D31</f>
        <v>6312087.666666629</v>
      </c>
      <c r="E32" s="51"/>
      <c r="F32" s="51"/>
      <c r="G32" s="51"/>
      <c r="H32" s="51">
        <f>H21-H31</f>
        <v>1982848</v>
      </c>
      <c r="I32" s="51"/>
      <c r="J32" s="51"/>
      <c r="K32" s="51">
        <f aca="true" t="shared" si="2" ref="K32:U32">K21-K31</f>
        <v>2062236</v>
      </c>
      <c r="L32" s="51">
        <f t="shared" si="2"/>
        <v>747392</v>
      </c>
      <c r="M32" s="51">
        <f t="shared" si="2"/>
        <v>462202</v>
      </c>
      <c r="N32" s="51">
        <f t="shared" si="2"/>
        <v>1146816.846153846</v>
      </c>
      <c r="O32" s="51">
        <f t="shared" si="2"/>
        <v>804548.366923077</v>
      </c>
      <c r="P32" s="51">
        <f t="shared" si="2"/>
        <v>1107275.189375</v>
      </c>
      <c r="Q32" s="51">
        <f t="shared" si="2"/>
        <v>2079409.5333333327</v>
      </c>
      <c r="R32" s="51">
        <f t="shared" si="2"/>
        <v>1778746.727272728</v>
      </c>
      <c r="S32" s="51">
        <f t="shared" si="2"/>
        <v>747977.6666666665</v>
      </c>
      <c r="T32" s="51">
        <f t="shared" si="2"/>
        <v>-14036.799999999814</v>
      </c>
      <c r="U32" s="51">
        <f t="shared" si="2"/>
        <v>-317385.7999999998</v>
      </c>
    </row>
    <row r="33" spans="1:21" ht="12.75">
      <c r="A33" s="35" t="s">
        <v>46</v>
      </c>
      <c r="B33" s="36" t="s">
        <v>31</v>
      </c>
      <c r="C33" s="47">
        <v>375152.666666667</v>
      </c>
      <c r="D33" s="47">
        <v>98043</v>
      </c>
      <c r="E33" s="47"/>
      <c r="F33" s="47"/>
      <c r="G33" s="47"/>
      <c r="H33" s="47">
        <v>219440</v>
      </c>
      <c r="I33" s="47"/>
      <c r="J33" s="47"/>
      <c r="K33" s="47">
        <v>24158</v>
      </c>
      <c r="L33" s="47">
        <v>97044</v>
      </c>
      <c r="M33" s="47">
        <v>15800</v>
      </c>
      <c r="N33" s="47">
        <v>23402.69230769231</v>
      </c>
      <c r="O33" s="47">
        <v>285539.3846153846</v>
      </c>
      <c r="P33" s="47">
        <v>44224.875</v>
      </c>
      <c r="Q33" s="47">
        <v>91696</v>
      </c>
      <c r="R33" s="47">
        <v>48337.72727272727</v>
      </c>
      <c r="S33" s="47">
        <v>48576.416666666664</v>
      </c>
      <c r="T33" s="47">
        <v>8558.2</v>
      </c>
      <c r="U33" s="47">
        <v>398479.75</v>
      </c>
    </row>
    <row r="34" spans="1:21" ht="12.75">
      <c r="A34" s="35" t="s">
        <v>47</v>
      </c>
      <c r="B34" s="36" t="s">
        <v>31</v>
      </c>
      <c r="C34" s="47">
        <v>452385.333333333</v>
      </c>
      <c r="D34" s="47">
        <v>339192.333333333</v>
      </c>
      <c r="E34" s="47"/>
      <c r="F34" s="47"/>
      <c r="G34" s="47"/>
      <c r="H34" s="47">
        <v>552413</v>
      </c>
      <c r="I34" s="47"/>
      <c r="J34" s="47"/>
      <c r="K34" s="47">
        <v>246242</v>
      </c>
      <c r="L34" s="47">
        <v>380191</v>
      </c>
      <c r="M34" s="47">
        <v>304673</v>
      </c>
      <c r="N34" s="47">
        <v>264570.1538461539</v>
      </c>
      <c r="O34" s="47">
        <v>468813.07692307694</v>
      </c>
      <c r="P34" s="47">
        <v>424942.1875</v>
      </c>
      <c r="Q34" s="47">
        <v>453467.6666666667</v>
      </c>
      <c r="R34" s="47">
        <v>687742.8181818182</v>
      </c>
      <c r="S34" s="47">
        <v>712240.6666666666</v>
      </c>
      <c r="T34" s="47">
        <v>377178.8</v>
      </c>
      <c r="U34" s="47">
        <v>760716.625</v>
      </c>
    </row>
    <row r="35" spans="1:21" ht="12.75">
      <c r="A35" s="35" t="s">
        <v>126</v>
      </c>
      <c r="B35" s="36" t="s">
        <v>31</v>
      </c>
      <c r="C35" s="47">
        <f>C34-C33</f>
        <v>77232.66666666605</v>
      </c>
      <c r="D35" s="47">
        <f>D34-D33</f>
        <v>241149.33333333302</v>
      </c>
      <c r="E35" s="47"/>
      <c r="F35" s="47"/>
      <c r="G35" s="47"/>
      <c r="H35" s="47">
        <f>H34-H33</f>
        <v>332973</v>
      </c>
      <c r="I35" s="47"/>
      <c r="J35" s="47"/>
      <c r="K35" s="47">
        <f>K34-K33</f>
        <v>222084</v>
      </c>
      <c r="L35" s="47">
        <f aca="true" t="shared" si="3" ref="L35:U35">L34-L33</f>
        <v>283147</v>
      </c>
      <c r="M35" s="47">
        <f t="shared" si="3"/>
        <v>288873</v>
      </c>
      <c r="N35" s="47">
        <f t="shared" si="3"/>
        <v>241167.46153846156</v>
      </c>
      <c r="O35" s="47">
        <f t="shared" si="3"/>
        <v>183273.6923076923</v>
      </c>
      <c r="P35" s="47">
        <f t="shared" si="3"/>
        <v>380717.3125</v>
      </c>
      <c r="Q35" s="47">
        <f t="shared" si="3"/>
        <v>361771.6666666667</v>
      </c>
      <c r="R35" s="47">
        <f t="shared" si="3"/>
        <v>639405.0909090909</v>
      </c>
      <c r="S35" s="47">
        <f t="shared" si="3"/>
        <v>663664.25</v>
      </c>
      <c r="T35" s="47">
        <f t="shared" si="3"/>
        <v>368620.6</v>
      </c>
      <c r="U35" s="47">
        <f t="shared" si="3"/>
        <v>362236.875</v>
      </c>
    </row>
    <row r="36" spans="1:21" ht="12.75">
      <c r="A36" s="41" t="s">
        <v>48</v>
      </c>
      <c r="B36" s="38" t="s">
        <v>31</v>
      </c>
      <c r="C36" s="51">
        <f>C32+C33-C34</f>
        <v>5263769.99999997</v>
      </c>
      <c r="D36" s="51">
        <f>D32+D33-D34</f>
        <v>6070938.333333296</v>
      </c>
      <c r="E36" s="51"/>
      <c r="F36" s="51"/>
      <c r="G36" s="51"/>
      <c r="H36" s="51">
        <f>H32+H33-H34</f>
        <v>1649875</v>
      </c>
      <c r="I36" s="51"/>
      <c r="J36" s="51"/>
      <c r="K36" s="51">
        <f aca="true" t="shared" si="4" ref="K36:U36">K32+K33-K34</f>
        <v>1840152</v>
      </c>
      <c r="L36" s="51">
        <f t="shared" si="4"/>
        <v>464245</v>
      </c>
      <c r="M36" s="51">
        <f t="shared" si="4"/>
        <v>173329</v>
      </c>
      <c r="N36" s="51">
        <f t="shared" si="4"/>
        <v>905649.3846153844</v>
      </c>
      <c r="O36" s="51">
        <f t="shared" si="4"/>
        <v>621274.6746153845</v>
      </c>
      <c r="P36" s="51">
        <f t="shared" si="4"/>
        <v>726557.8768750001</v>
      </c>
      <c r="Q36" s="51">
        <f t="shared" si="4"/>
        <v>1717637.866666666</v>
      </c>
      <c r="R36" s="51">
        <f t="shared" si="4"/>
        <v>1139341.6363636372</v>
      </c>
      <c r="S36" s="51">
        <f t="shared" si="4"/>
        <v>84313.41666666651</v>
      </c>
      <c r="T36" s="51">
        <f t="shared" si="4"/>
        <v>-382657.3999999998</v>
      </c>
      <c r="U36" s="51">
        <f t="shared" si="4"/>
        <v>-679622.6749999998</v>
      </c>
    </row>
    <row r="37" spans="1:21" ht="12.75">
      <c r="A37" s="27" t="s">
        <v>49</v>
      </c>
      <c r="B37" s="1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12.75">
      <c r="A38" s="27" t="s">
        <v>50</v>
      </c>
      <c r="B38" s="19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12.75">
      <c r="A39" s="23"/>
      <c r="B39" s="1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12" ht="15">
      <c r="A40" s="18" t="s">
        <v>51</v>
      </c>
      <c r="B40" s="24"/>
      <c r="L40" s="21"/>
    </row>
    <row r="41" spans="1:12" ht="14.25">
      <c r="A41" s="25" t="s">
        <v>118</v>
      </c>
      <c r="B41" s="24"/>
      <c r="L41" s="21"/>
    </row>
    <row r="42" spans="1:21" ht="14.25">
      <c r="A42" s="52" t="s">
        <v>52</v>
      </c>
      <c r="B42" s="39"/>
      <c r="C42" s="42">
        <v>2008</v>
      </c>
      <c r="D42" s="42">
        <v>2007</v>
      </c>
      <c r="E42" s="43" t="s">
        <v>124</v>
      </c>
      <c r="F42" s="43" t="s">
        <v>123</v>
      </c>
      <c r="G42" s="43" t="s">
        <v>122</v>
      </c>
      <c r="H42" s="42">
        <v>2003</v>
      </c>
      <c r="I42" s="43" t="s">
        <v>121</v>
      </c>
      <c r="J42" s="43" t="s">
        <v>119</v>
      </c>
      <c r="K42" s="42">
        <v>2000</v>
      </c>
      <c r="L42" s="42">
        <v>1999</v>
      </c>
      <c r="M42" s="42">
        <v>1998</v>
      </c>
      <c r="N42" s="42">
        <v>1997</v>
      </c>
      <c r="O42" s="42">
        <v>1996</v>
      </c>
      <c r="P42" s="42">
        <v>1995</v>
      </c>
      <c r="Q42" s="42">
        <v>1994</v>
      </c>
      <c r="R42" s="42">
        <v>1993</v>
      </c>
      <c r="S42" s="42">
        <v>1992</v>
      </c>
      <c r="T42" s="42">
        <v>1991</v>
      </c>
      <c r="U42" s="42">
        <v>1990</v>
      </c>
    </row>
    <row r="43" spans="1:21" ht="12.75">
      <c r="A43" s="35" t="s">
        <v>91</v>
      </c>
      <c r="B43" s="36" t="s">
        <v>31</v>
      </c>
      <c r="C43" s="47">
        <v>8944296</v>
      </c>
      <c r="D43" s="47">
        <v>9368942.33333333</v>
      </c>
      <c r="E43" s="47"/>
      <c r="F43" s="47"/>
      <c r="G43" s="47"/>
      <c r="H43" s="47">
        <v>8010793</v>
      </c>
      <c r="I43" s="47"/>
      <c r="J43" s="47"/>
      <c r="K43" s="47">
        <v>3488555</v>
      </c>
      <c r="L43" s="47">
        <v>3321384</v>
      </c>
      <c r="M43" s="47">
        <v>3620504</v>
      </c>
      <c r="N43" s="47">
        <v>3599918.846153846</v>
      </c>
      <c r="O43" s="47">
        <v>2828694.3846153845</v>
      </c>
      <c r="P43" s="47">
        <v>2729696.625</v>
      </c>
      <c r="Q43" s="47">
        <v>2851347.2</v>
      </c>
      <c r="R43" s="47">
        <v>3488930</v>
      </c>
      <c r="S43" s="47">
        <v>3366980.8333333335</v>
      </c>
      <c r="T43" s="47">
        <v>1655528.8</v>
      </c>
      <c r="U43" s="47">
        <v>4909286.5</v>
      </c>
    </row>
    <row r="44" spans="1:21" ht="12.75">
      <c r="A44" s="35" t="s">
        <v>53</v>
      </c>
      <c r="B44" s="36" t="s">
        <v>31</v>
      </c>
      <c r="C44" s="47">
        <v>62333.3333333333</v>
      </c>
      <c r="D44" s="47">
        <v>62333.3333333333</v>
      </c>
      <c r="E44" s="47"/>
      <c r="F44" s="47"/>
      <c r="G44" s="47"/>
      <c r="H44" s="47">
        <v>296144</v>
      </c>
      <c r="I44" s="47"/>
      <c r="J44" s="47"/>
      <c r="K44" s="47">
        <v>29333</v>
      </c>
      <c r="L44" s="47">
        <v>417558</v>
      </c>
      <c r="M44" s="47">
        <v>411100</v>
      </c>
      <c r="N44" s="47">
        <v>385932.1538461539</v>
      </c>
      <c r="O44" s="47">
        <v>373761.53846153844</v>
      </c>
      <c r="P44" s="47">
        <v>379923.9375</v>
      </c>
      <c r="Q44" s="47">
        <v>700504.9333333333</v>
      </c>
      <c r="R44" s="47">
        <v>443863.63636363635</v>
      </c>
      <c r="S44" s="47">
        <v>339666.6666666667</v>
      </c>
      <c r="T44" s="47">
        <v>464000</v>
      </c>
      <c r="U44" s="47">
        <v>29125</v>
      </c>
    </row>
    <row r="45" spans="1:21" ht="12.75">
      <c r="A45" s="40" t="s">
        <v>54</v>
      </c>
      <c r="B45" s="36" t="s">
        <v>31</v>
      </c>
      <c r="C45" s="51">
        <f>SUM(C43:C44)</f>
        <v>9006629.333333334</v>
      </c>
      <c r="D45" s="51">
        <f>SUM(D43:D44)</f>
        <v>9431275.666666664</v>
      </c>
      <c r="E45" s="51"/>
      <c r="F45" s="51"/>
      <c r="G45" s="51"/>
      <c r="H45" s="51">
        <f>SUM(H43:H44)</f>
        <v>8306937</v>
      </c>
      <c r="I45" s="51"/>
      <c r="J45" s="51"/>
      <c r="K45" s="51">
        <f aca="true" t="shared" si="5" ref="K45:U45">SUM(K43:K44)</f>
        <v>3517888</v>
      </c>
      <c r="L45" s="51">
        <f t="shared" si="5"/>
        <v>3738942</v>
      </c>
      <c r="M45" s="51">
        <f t="shared" si="5"/>
        <v>4031604</v>
      </c>
      <c r="N45" s="51">
        <f t="shared" si="5"/>
        <v>3985851</v>
      </c>
      <c r="O45" s="51">
        <f t="shared" si="5"/>
        <v>3202455.923076923</v>
      </c>
      <c r="P45" s="51">
        <f t="shared" si="5"/>
        <v>3109620.5625</v>
      </c>
      <c r="Q45" s="51">
        <f t="shared" si="5"/>
        <v>3551852.133333334</v>
      </c>
      <c r="R45" s="51">
        <f t="shared" si="5"/>
        <v>3932793.6363636362</v>
      </c>
      <c r="S45" s="51">
        <f t="shared" si="5"/>
        <v>3706647.5</v>
      </c>
      <c r="T45" s="51">
        <f t="shared" si="5"/>
        <v>2119528.8</v>
      </c>
      <c r="U45" s="51">
        <f t="shared" si="5"/>
        <v>4938411.5</v>
      </c>
    </row>
    <row r="46" spans="1:21" ht="12.75">
      <c r="A46" s="35" t="s">
        <v>92</v>
      </c>
      <c r="B46" s="36" t="s">
        <v>31</v>
      </c>
      <c r="C46" s="47">
        <v>21625</v>
      </c>
      <c r="D46" s="47">
        <v>16641.5</v>
      </c>
      <c r="E46" s="47"/>
      <c r="F46" s="47"/>
      <c r="G46" s="47"/>
      <c r="H46" s="47">
        <v>26531</v>
      </c>
      <c r="I46" s="47"/>
      <c r="J46" s="47"/>
      <c r="K46" s="47">
        <v>41596</v>
      </c>
      <c r="L46" s="47">
        <v>14598</v>
      </c>
      <c r="M46" s="47">
        <v>56768</v>
      </c>
      <c r="N46" s="47">
        <v>41213.769230769234</v>
      </c>
      <c r="O46" s="47">
        <v>31798.846153846152</v>
      </c>
      <c r="P46" s="47">
        <v>31420.625</v>
      </c>
      <c r="Q46" s="47">
        <v>148532.06666666668</v>
      </c>
      <c r="R46" s="47">
        <v>27847.909090909092</v>
      </c>
      <c r="S46" s="47">
        <v>23045.166666666668</v>
      </c>
      <c r="T46" s="47">
        <v>3350</v>
      </c>
      <c r="U46" s="47">
        <v>11762.5</v>
      </c>
    </row>
    <row r="47" spans="1:21" ht="12.75">
      <c r="A47" s="35" t="s">
        <v>93</v>
      </c>
      <c r="B47" s="36" t="s">
        <v>31</v>
      </c>
      <c r="C47" s="47">
        <v>4293427</v>
      </c>
      <c r="D47" s="47">
        <v>2902775.5</v>
      </c>
      <c r="E47" s="47"/>
      <c r="F47" s="47"/>
      <c r="G47" s="47"/>
      <c r="H47" s="47">
        <v>2894001</v>
      </c>
      <c r="I47" s="47"/>
      <c r="J47" s="47"/>
      <c r="K47" s="47">
        <v>1957053</v>
      </c>
      <c r="L47" s="47">
        <v>1848796</v>
      </c>
      <c r="M47" s="47">
        <v>1385987</v>
      </c>
      <c r="N47" s="47">
        <v>1807590.769230769</v>
      </c>
      <c r="O47" s="47">
        <v>1851077.596153846</v>
      </c>
      <c r="P47" s="47">
        <v>1543224.595625</v>
      </c>
      <c r="Q47" s="47">
        <v>2429486.6666666665</v>
      </c>
      <c r="R47" s="47">
        <v>2111686.3636363638</v>
      </c>
      <c r="S47" s="47">
        <v>1671246.6666666667</v>
      </c>
      <c r="T47" s="47">
        <v>1176474</v>
      </c>
      <c r="U47" s="47">
        <v>1585748.95</v>
      </c>
    </row>
    <row r="48" spans="1:21" ht="14.25">
      <c r="A48" s="35" t="s">
        <v>94</v>
      </c>
      <c r="B48" s="36" t="s">
        <v>31</v>
      </c>
      <c r="C48" s="47">
        <v>77700</v>
      </c>
      <c r="D48" s="47">
        <v>0</v>
      </c>
      <c r="E48" s="47"/>
      <c r="F48" s="47"/>
      <c r="G48" s="47"/>
      <c r="H48" s="47">
        <v>0</v>
      </c>
      <c r="I48" s="47"/>
      <c r="J48" s="47"/>
      <c r="K48" s="47">
        <v>93867</v>
      </c>
      <c r="L48" s="47">
        <v>4867</v>
      </c>
      <c r="M48" s="47">
        <v>0</v>
      </c>
      <c r="N48" s="47">
        <v>0</v>
      </c>
      <c r="O48" s="47"/>
      <c r="P48" s="47"/>
      <c r="Q48" s="47"/>
      <c r="R48" s="47"/>
      <c r="S48" s="47"/>
      <c r="T48" s="47"/>
      <c r="U48" s="47"/>
    </row>
    <row r="49" spans="1:21" ht="12.75">
      <c r="A49" s="35" t="s">
        <v>55</v>
      </c>
      <c r="B49" s="36" t="s">
        <v>31</v>
      </c>
      <c r="C49" s="47">
        <v>5761734.66666667</v>
      </c>
      <c r="D49" s="47">
        <v>6299755.83333333</v>
      </c>
      <c r="E49" s="47"/>
      <c r="F49" s="47"/>
      <c r="G49" s="47"/>
      <c r="H49" s="47">
        <v>1194470</v>
      </c>
      <c r="I49" s="47"/>
      <c r="J49" s="47"/>
      <c r="K49" s="47">
        <v>786177</v>
      </c>
      <c r="L49" s="47">
        <v>1460147</v>
      </c>
      <c r="M49" s="47">
        <v>2167845</v>
      </c>
      <c r="N49" s="47">
        <v>1478427.2307692308</v>
      </c>
      <c r="O49" s="47">
        <v>2267782.153846154</v>
      </c>
      <c r="P49" s="47">
        <v>1800053.375</v>
      </c>
      <c r="Q49" s="47">
        <v>918954.3333333334</v>
      </c>
      <c r="R49" s="47">
        <v>962564.8181818182</v>
      </c>
      <c r="S49" s="47">
        <v>755547.1666666666</v>
      </c>
      <c r="T49" s="47">
        <v>248172</v>
      </c>
      <c r="U49" s="47">
        <v>661325.25</v>
      </c>
    </row>
    <row r="50" spans="1:21" ht="12.75">
      <c r="A50" s="35" t="s">
        <v>56</v>
      </c>
      <c r="B50" s="36" t="s">
        <v>31</v>
      </c>
      <c r="C50" s="47">
        <v>3223001.5</v>
      </c>
      <c r="D50" s="47">
        <v>2121073</v>
      </c>
      <c r="E50" s="47"/>
      <c r="F50" s="47"/>
      <c r="G50" s="47"/>
      <c r="H50" s="47">
        <v>830699</v>
      </c>
      <c r="I50" s="47"/>
      <c r="J50" s="47"/>
      <c r="K50" s="47">
        <v>809985</v>
      </c>
      <c r="L50" s="47">
        <v>375808</v>
      </c>
      <c r="M50" s="47">
        <v>226318</v>
      </c>
      <c r="N50" s="47">
        <v>386597.3076923077</v>
      </c>
      <c r="O50" s="47">
        <v>557696.0769230769</v>
      </c>
      <c r="P50" s="47">
        <v>617722.3125</v>
      </c>
      <c r="Q50" s="47">
        <v>1499755.1333333333</v>
      </c>
      <c r="R50" s="47">
        <v>156732.18181818182</v>
      </c>
      <c r="S50" s="47">
        <v>218021.58333333334</v>
      </c>
      <c r="T50" s="47">
        <v>9291.8</v>
      </c>
      <c r="U50" s="47">
        <v>60823.125</v>
      </c>
    </row>
    <row r="51" spans="1:21" ht="12.75">
      <c r="A51" s="40" t="s">
        <v>57</v>
      </c>
      <c r="B51" s="36" t="s">
        <v>31</v>
      </c>
      <c r="C51" s="54">
        <f>SUM(C46:C50)</f>
        <v>13377488.16666667</v>
      </c>
      <c r="D51" s="54">
        <f>SUM(D46:D50)</f>
        <v>11340245.83333333</v>
      </c>
      <c r="E51" s="54"/>
      <c r="F51" s="54"/>
      <c r="G51" s="54"/>
      <c r="H51" s="54">
        <f>SUM(H46:H50)</f>
        <v>4945701</v>
      </c>
      <c r="I51" s="54"/>
      <c r="J51" s="54"/>
      <c r="K51" s="54">
        <f aca="true" t="shared" si="6" ref="K51:U51">SUM(K46:K50)</f>
        <v>3688678</v>
      </c>
      <c r="L51" s="54">
        <f t="shared" si="6"/>
        <v>3704216</v>
      </c>
      <c r="M51" s="54">
        <f t="shared" si="6"/>
        <v>3836918</v>
      </c>
      <c r="N51" s="54">
        <f t="shared" si="6"/>
        <v>3713829.0769230765</v>
      </c>
      <c r="O51" s="54">
        <f t="shared" si="6"/>
        <v>4708354.673076923</v>
      </c>
      <c r="P51" s="54">
        <f t="shared" si="6"/>
        <v>3992420.908125</v>
      </c>
      <c r="Q51" s="54">
        <f t="shared" si="6"/>
        <v>4996728.2</v>
      </c>
      <c r="R51" s="54">
        <f t="shared" si="6"/>
        <v>3258831.272727273</v>
      </c>
      <c r="S51" s="54">
        <f t="shared" si="6"/>
        <v>2667860.5833333335</v>
      </c>
      <c r="T51" s="54">
        <f t="shared" si="6"/>
        <v>1437287.8</v>
      </c>
      <c r="U51" s="54">
        <f t="shared" si="6"/>
        <v>2319659.825</v>
      </c>
    </row>
    <row r="52" spans="1:21" ht="12.75">
      <c r="A52" s="40" t="s">
        <v>58</v>
      </c>
      <c r="B52" s="36" t="s">
        <v>31</v>
      </c>
      <c r="C52" s="51">
        <f>C45+C51</f>
        <v>22384117.500000004</v>
      </c>
      <c r="D52" s="51">
        <f>D45+D51</f>
        <v>20771521.499999993</v>
      </c>
      <c r="E52" s="51"/>
      <c r="F52" s="51"/>
      <c r="G52" s="51"/>
      <c r="H52" s="51">
        <f>H45+H51</f>
        <v>13252638</v>
      </c>
      <c r="I52" s="51"/>
      <c r="J52" s="51"/>
      <c r="K52" s="51">
        <f aca="true" t="shared" si="7" ref="K52:U52">K45+K51</f>
        <v>7206566</v>
      </c>
      <c r="L52" s="51">
        <f t="shared" si="7"/>
        <v>7443158</v>
      </c>
      <c r="M52" s="51">
        <f t="shared" si="7"/>
        <v>7868522</v>
      </c>
      <c r="N52" s="51">
        <f t="shared" si="7"/>
        <v>7699680.076923076</v>
      </c>
      <c r="O52" s="51">
        <f t="shared" si="7"/>
        <v>7910810.596153846</v>
      </c>
      <c r="P52" s="51">
        <f t="shared" si="7"/>
        <v>7102041.470625</v>
      </c>
      <c r="Q52" s="51">
        <f t="shared" si="7"/>
        <v>8548580.333333334</v>
      </c>
      <c r="R52" s="51">
        <f t="shared" si="7"/>
        <v>7191624.909090909</v>
      </c>
      <c r="S52" s="51">
        <f t="shared" si="7"/>
        <v>6374508.083333334</v>
      </c>
      <c r="T52" s="51">
        <f t="shared" si="7"/>
        <v>3556816.5999999996</v>
      </c>
      <c r="U52" s="51">
        <f t="shared" si="7"/>
        <v>7258071.325</v>
      </c>
    </row>
    <row r="53" spans="1:21" ht="12.75">
      <c r="A53" s="40"/>
      <c r="B53" s="36"/>
      <c r="C53" s="51"/>
      <c r="D53" s="51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1:21" ht="12.75">
      <c r="A54" s="40" t="s">
        <v>95</v>
      </c>
      <c r="B54" s="36" t="s">
        <v>31</v>
      </c>
      <c r="C54" s="51">
        <f>C52-C61</f>
        <v>9461074</v>
      </c>
      <c r="D54" s="51">
        <f>D52-D61</f>
        <v>9642841.166666653</v>
      </c>
      <c r="E54" s="51"/>
      <c r="F54" s="51"/>
      <c r="G54" s="51"/>
      <c r="H54" s="51">
        <f>H52-H61</f>
        <v>3825887</v>
      </c>
      <c r="I54" s="51"/>
      <c r="J54" s="51"/>
      <c r="K54" s="51">
        <f aca="true" t="shared" si="8" ref="K54:U54">K52-K61</f>
        <v>3267912</v>
      </c>
      <c r="L54" s="51">
        <f t="shared" si="8"/>
        <v>2298953</v>
      </c>
      <c r="M54" s="51">
        <f t="shared" si="8"/>
        <v>2461118</v>
      </c>
      <c r="N54" s="51">
        <f t="shared" si="8"/>
        <v>2447803.384615384</v>
      </c>
      <c r="O54" s="51">
        <f t="shared" si="8"/>
        <v>1655988.826923077</v>
      </c>
      <c r="P54" s="51">
        <f t="shared" si="8"/>
        <v>1623162.595625</v>
      </c>
      <c r="Q54" s="51">
        <f t="shared" si="8"/>
        <v>2356478.9333333336</v>
      </c>
      <c r="R54" s="51">
        <f t="shared" si="8"/>
        <v>1339291.8181818184</v>
      </c>
      <c r="S54" s="51">
        <f t="shared" si="8"/>
        <v>582348</v>
      </c>
      <c r="T54" s="51">
        <f t="shared" si="8"/>
        <v>-1665137</v>
      </c>
      <c r="U54" s="51">
        <f t="shared" si="8"/>
        <v>-621664.2999999998</v>
      </c>
    </row>
    <row r="55" spans="1:21" ht="14.25">
      <c r="A55" s="35" t="s">
        <v>59</v>
      </c>
      <c r="B55" s="36" t="s">
        <v>31</v>
      </c>
      <c r="C55" s="47">
        <v>1365683.66666667</v>
      </c>
      <c r="D55" s="47">
        <v>1040478.66666667</v>
      </c>
      <c r="E55" s="47"/>
      <c r="F55" s="47"/>
      <c r="G55" s="47"/>
      <c r="H55" s="47">
        <v>408533</v>
      </c>
      <c r="I55" s="47"/>
      <c r="J55" s="47"/>
      <c r="K55" s="47">
        <v>686324</v>
      </c>
      <c r="L55" s="47">
        <v>464317</v>
      </c>
      <c r="M55" s="47">
        <v>510840</v>
      </c>
      <c r="N55" s="47">
        <v>553610.3076923077</v>
      </c>
      <c r="O55" s="47">
        <v>373699.23076923075</v>
      </c>
      <c r="P55" s="47">
        <v>369996</v>
      </c>
      <c r="Q55" s="47">
        <v>285466.4</v>
      </c>
      <c r="R55" s="47">
        <v>175961.27272727274</v>
      </c>
      <c r="S55" s="47">
        <v>154253.83333333334</v>
      </c>
      <c r="T55" s="47">
        <v>1907566.4</v>
      </c>
      <c r="U55" s="47">
        <v>1377317.5</v>
      </c>
    </row>
    <row r="56" spans="1:21" ht="12.75">
      <c r="A56" s="35" t="s">
        <v>60</v>
      </c>
      <c r="B56" s="36" t="s">
        <v>31</v>
      </c>
      <c r="C56" s="47">
        <v>2924094.66666667</v>
      </c>
      <c r="D56" s="47">
        <v>2937437.66666667</v>
      </c>
      <c r="E56" s="47"/>
      <c r="F56" s="47"/>
      <c r="G56" s="47"/>
      <c r="H56" s="47">
        <v>5700324</v>
      </c>
      <c r="I56" s="47"/>
      <c r="J56" s="47"/>
      <c r="K56" s="47">
        <v>1140986</v>
      </c>
      <c r="L56" s="47">
        <v>1413918</v>
      </c>
      <c r="M56" s="47">
        <v>2575297</v>
      </c>
      <c r="N56" s="47">
        <v>2622591.6153846155</v>
      </c>
      <c r="O56" s="47">
        <v>2516371.6153846155</v>
      </c>
      <c r="P56" s="47">
        <v>2540660.0625</v>
      </c>
      <c r="Q56" s="47">
        <v>2887392</v>
      </c>
      <c r="R56" s="47">
        <v>4146087.6363636362</v>
      </c>
      <c r="S56" s="47">
        <v>2534694.4166666665</v>
      </c>
      <c r="T56" s="47">
        <v>1704102</v>
      </c>
      <c r="U56" s="47">
        <v>3769670.25</v>
      </c>
    </row>
    <row r="57" spans="1:21" ht="12.75">
      <c r="A57" s="35" t="s">
        <v>61</v>
      </c>
      <c r="B57" s="36" t="s">
        <v>31</v>
      </c>
      <c r="C57" s="47">
        <v>629208.833333333</v>
      </c>
      <c r="D57" s="47">
        <v>843936.666666667</v>
      </c>
      <c r="E57" s="47"/>
      <c r="F57" s="47"/>
      <c r="G57" s="47"/>
      <c r="H57" s="47">
        <v>876414</v>
      </c>
      <c r="I57" s="47"/>
      <c r="J57" s="47"/>
      <c r="K57" s="47">
        <v>354445</v>
      </c>
      <c r="L57" s="47">
        <v>1411951</v>
      </c>
      <c r="M57" s="47">
        <v>909485</v>
      </c>
      <c r="N57" s="47">
        <v>821193.3076923077</v>
      </c>
      <c r="O57" s="47">
        <v>1642572.3076923077</v>
      </c>
      <c r="P57" s="47">
        <v>1243796.3125</v>
      </c>
      <c r="Q57" s="47">
        <v>902973.0666666667</v>
      </c>
      <c r="R57" s="47">
        <v>1008699</v>
      </c>
      <c r="S57" s="47">
        <v>1842663.75</v>
      </c>
      <c r="T57" s="47">
        <v>1079839</v>
      </c>
      <c r="U57" s="47">
        <v>2003362</v>
      </c>
    </row>
    <row r="58" spans="1:21" ht="12.75">
      <c r="A58" s="35" t="s">
        <v>62</v>
      </c>
      <c r="B58" s="36" t="s">
        <v>31</v>
      </c>
      <c r="C58" s="47">
        <v>843701.5</v>
      </c>
      <c r="D58" s="47">
        <v>999477.833333333</v>
      </c>
      <c r="E58" s="47"/>
      <c r="F58" s="47"/>
      <c r="G58" s="47"/>
      <c r="H58" s="47">
        <v>1234034</v>
      </c>
      <c r="I58" s="47"/>
      <c r="J58" s="47"/>
      <c r="K58" s="47">
        <v>486464</v>
      </c>
      <c r="L58" s="47">
        <v>400072</v>
      </c>
      <c r="M58" s="47">
        <v>371222</v>
      </c>
      <c r="N58" s="47">
        <v>414130.23076923075</v>
      </c>
      <c r="O58" s="47">
        <v>416887.07692307694</v>
      </c>
      <c r="P58" s="47">
        <v>400216.1875</v>
      </c>
      <c r="Q58" s="47">
        <v>302096.26666666666</v>
      </c>
      <c r="R58" s="47">
        <v>86856.45454545454</v>
      </c>
      <c r="S58" s="47">
        <v>80942.91666666667</v>
      </c>
      <c r="T58" s="47">
        <v>59162.8</v>
      </c>
      <c r="U58" s="47">
        <v>81686.5</v>
      </c>
    </row>
    <row r="59" spans="1:21" ht="12.75">
      <c r="A59" s="35" t="s">
        <v>63</v>
      </c>
      <c r="B59" s="36" t="s">
        <v>31</v>
      </c>
      <c r="C59" s="47">
        <v>7160354.83333333</v>
      </c>
      <c r="D59" s="47">
        <v>5307349.5</v>
      </c>
      <c r="E59" s="47"/>
      <c r="F59" s="47"/>
      <c r="G59" s="47"/>
      <c r="H59" s="47">
        <v>1207446</v>
      </c>
      <c r="I59" s="47"/>
      <c r="J59" s="47"/>
      <c r="K59" s="47">
        <v>1270435</v>
      </c>
      <c r="L59" s="47">
        <v>1453947</v>
      </c>
      <c r="M59" s="47">
        <v>1040560</v>
      </c>
      <c r="N59" s="47">
        <v>840351.2307692308</v>
      </c>
      <c r="O59" s="47">
        <v>1305291.5384615385</v>
      </c>
      <c r="P59" s="47">
        <v>924210.3125</v>
      </c>
      <c r="Q59" s="47">
        <v>1814173.6666666667</v>
      </c>
      <c r="R59" s="47">
        <v>434728.7272727273</v>
      </c>
      <c r="S59" s="47">
        <v>1179605.1666666667</v>
      </c>
      <c r="T59" s="47">
        <v>471283.4</v>
      </c>
      <c r="U59" s="47">
        <v>647699.375</v>
      </c>
    </row>
    <row r="60" spans="1:21" ht="12.75">
      <c r="A60" s="35" t="s">
        <v>64</v>
      </c>
      <c r="B60" s="36" t="s">
        <v>31</v>
      </c>
      <c r="C60" s="47">
        <f>SUM(C57:C59)</f>
        <v>8633265.166666664</v>
      </c>
      <c r="D60" s="47">
        <f>SUM(D57:D59)</f>
        <v>7150764</v>
      </c>
      <c r="E60" s="47"/>
      <c r="F60" s="47"/>
      <c r="G60" s="47"/>
      <c r="H60" s="47">
        <f>SUM(H57:H59)</f>
        <v>3317894</v>
      </c>
      <c r="I60" s="47"/>
      <c r="J60" s="47"/>
      <c r="K60" s="47">
        <f aca="true" t="shared" si="9" ref="K60:U60">SUM(K57:K59)</f>
        <v>2111344</v>
      </c>
      <c r="L60" s="47">
        <f t="shared" si="9"/>
        <v>3265970</v>
      </c>
      <c r="M60" s="47">
        <f t="shared" si="9"/>
        <v>2321267</v>
      </c>
      <c r="N60" s="47">
        <f t="shared" si="9"/>
        <v>2075674.7692307692</v>
      </c>
      <c r="O60" s="47">
        <f t="shared" si="9"/>
        <v>3364750.923076923</v>
      </c>
      <c r="P60" s="47">
        <f t="shared" si="9"/>
        <v>2568222.8125</v>
      </c>
      <c r="Q60" s="47">
        <f t="shared" si="9"/>
        <v>3019243</v>
      </c>
      <c r="R60" s="47">
        <f t="shared" si="9"/>
        <v>1530284.1818181819</v>
      </c>
      <c r="S60" s="47">
        <f t="shared" si="9"/>
        <v>3103211.8333333335</v>
      </c>
      <c r="T60" s="47">
        <f t="shared" si="9"/>
        <v>1610285.2000000002</v>
      </c>
      <c r="U60" s="47">
        <f t="shared" si="9"/>
        <v>2732747.875</v>
      </c>
    </row>
    <row r="61" spans="1:21" ht="12.75">
      <c r="A61" s="53" t="s">
        <v>65</v>
      </c>
      <c r="B61" s="36" t="s">
        <v>31</v>
      </c>
      <c r="C61" s="54">
        <f>C55+C56+C60</f>
        <v>12923043.500000004</v>
      </c>
      <c r="D61" s="54">
        <f>D55+D56+D60</f>
        <v>11128680.33333334</v>
      </c>
      <c r="E61" s="54"/>
      <c r="F61" s="54"/>
      <c r="G61" s="54"/>
      <c r="H61" s="54">
        <f>H55+H56+H60</f>
        <v>9426751</v>
      </c>
      <c r="I61" s="54"/>
      <c r="J61" s="54"/>
      <c r="K61" s="54">
        <f aca="true" t="shared" si="10" ref="K61:U61">K55+K56+K60</f>
        <v>3938654</v>
      </c>
      <c r="L61" s="54">
        <f t="shared" si="10"/>
        <v>5144205</v>
      </c>
      <c r="M61" s="54">
        <f t="shared" si="10"/>
        <v>5407404</v>
      </c>
      <c r="N61" s="54">
        <f t="shared" si="10"/>
        <v>5251876.692307692</v>
      </c>
      <c r="O61" s="54">
        <f t="shared" si="10"/>
        <v>6254821.769230769</v>
      </c>
      <c r="P61" s="54">
        <f t="shared" si="10"/>
        <v>5478878.875</v>
      </c>
      <c r="Q61" s="54">
        <f t="shared" si="10"/>
        <v>6192101.4</v>
      </c>
      <c r="R61" s="54">
        <f t="shared" si="10"/>
        <v>5852333.090909091</v>
      </c>
      <c r="S61" s="54">
        <f t="shared" si="10"/>
        <v>5792160.083333334</v>
      </c>
      <c r="T61" s="54">
        <f t="shared" si="10"/>
        <v>5221953.6</v>
      </c>
      <c r="U61" s="54">
        <f t="shared" si="10"/>
        <v>7879735.625</v>
      </c>
    </row>
    <row r="62" spans="1:21" ht="12.75">
      <c r="A62" s="41" t="s">
        <v>66</v>
      </c>
      <c r="B62" s="38" t="s">
        <v>31</v>
      </c>
      <c r="C62" s="51">
        <f>C61+C54</f>
        <v>22384117.500000004</v>
      </c>
      <c r="D62" s="51">
        <f>D61+D54</f>
        <v>20771521.499999993</v>
      </c>
      <c r="E62" s="51"/>
      <c r="F62" s="51"/>
      <c r="G62" s="51"/>
      <c r="H62" s="51">
        <f>H61+H54</f>
        <v>13252638</v>
      </c>
      <c r="I62" s="51"/>
      <c r="J62" s="51"/>
      <c r="K62" s="51">
        <f aca="true" t="shared" si="11" ref="K62:U62">K61+K54</f>
        <v>7206566</v>
      </c>
      <c r="L62" s="51">
        <f t="shared" si="11"/>
        <v>7443158</v>
      </c>
      <c r="M62" s="51">
        <f t="shared" si="11"/>
        <v>7868522</v>
      </c>
      <c r="N62" s="51">
        <f t="shared" si="11"/>
        <v>7699680.076923076</v>
      </c>
      <c r="O62" s="51">
        <f t="shared" si="11"/>
        <v>7910810.596153846</v>
      </c>
      <c r="P62" s="51">
        <f t="shared" si="11"/>
        <v>7102041.470625</v>
      </c>
      <c r="Q62" s="51">
        <f t="shared" si="11"/>
        <v>8548580.333333334</v>
      </c>
      <c r="R62" s="51">
        <f t="shared" si="11"/>
        <v>7191624.909090909</v>
      </c>
      <c r="S62" s="51">
        <f t="shared" si="11"/>
        <v>6374508.083333334</v>
      </c>
      <c r="T62" s="51">
        <f t="shared" si="11"/>
        <v>3556816.5999999996</v>
      </c>
      <c r="U62" s="51">
        <f t="shared" si="11"/>
        <v>7258071.325</v>
      </c>
    </row>
    <row r="63" spans="1:12" ht="12.75">
      <c r="A63" s="27" t="s">
        <v>67</v>
      </c>
      <c r="B63" s="19"/>
      <c r="L63" s="21"/>
    </row>
    <row r="64" spans="1:12" ht="12.75">
      <c r="A64" s="27" t="s">
        <v>68</v>
      </c>
      <c r="B64" s="19"/>
      <c r="L64" s="21"/>
    </row>
    <row r="65" spans="1:12" ht="12.75">
      <c r="A65" s="23"/>
      <c r="B65" s="19"/>
      <c r="L65" s="21"/>
    </row>
    <row r="66" spans="1:12" ht="15">
      <c r="A66" s="18" t="s">
        <v>96</v>
      </c>
      <c r="B66" s="24"/>
      <c r="L66" s="21"/>
    </row>
    <row r="67" spans="1:12" ht="14.25">
      <c r="A67" s="25" t="s">
        <v>118</v>
      </c>
      <c r="B67" s="24"/>
      <c r="L67" s="21"/>
    </row>
    <row r="68" spans="1:21" ht="14.25">
      <c r="A68" s="33"/>
      <c r="B68" s="39"/>
      <c r="C68" s="42">
        <v>2008</v>
      </c>
      <c r="D68" s="42">
        <v>2007</v>
      </c>
      <c r="E68" s="43" t="s">
        <v>124</v>
      </c>
      <c r="F68" s="43" t="s">
        <v>123</v>
      </c>
      <c r="G68" s="43" t="s">
        <v>122</v>
      </c>
      <c r="H68" s="42">
        <v>2003</v>
      </c>
      <c r="I68" s="43" t="s">
        <v>121</v>
      </c>
      <c r="J68" s="43" t="s">
        <v>119</v>
      </c>
      <c r="K68" s="42">
        <v>2000</v>
      </c>
      <c r="L68" s="42">
        <v>1999</v>
      </c>
      <c r="M68" s="42">
        <v>1998</v>
      </c>
      <c r="N68" s="42">
        <v>1997</v>
      </c>
      <c r="O68" s="42">
        <v>1996</v>
      </c>
      <c r="P68" s="42">
        <v>1995</v>
      </c>
      <c r="Q68" s="42">
        <v>1994</v>
      </c>
      <c r="R68" s="42">
        <v>1993</v>
      </c>
      <c r="S68" s="42">
        <v>1992</v>
      </c>
      <c r="T68" s="42">
        <v>1991</v>
      </c>
      <c r="U68" s="42">
        <v>1990</v>
      </c>
    </row>
    <row r="69" spans="1:21" ht="12.75">
      <c r="A69" s="35" t="s">
        <v>69</v>
      </c>
      <c r="B69" s="36" t="s">
        <v>27</v>
      </c>
      <c r="C69" s="47">
        <v>1974166.66666667</v>
      </c>
      <c r="D69" s="47">
        <v>1839000</v>
      </c>
      <c r="E69" s="47"/>
      <c r="F69" s="47"/>
      <c r="G69" s="47"/>
      <c r="H69" s="47">
        <v>1425010</v>
      </c>
      <c r="I69" s="47"/>
      <c r="J69" s="47"/>
      <c r="K69" s="47">
        <v>719833</v>
      </c>
      <c r="L69" s="47">
        <v>534444</v>
      </c>
      <c r="M69" s="47">
        <v>630889</v>
      </c>
      <c r="N69" s="47">
        <v>587174</v>
      </c>
      <c r="O69" s="47">
        <v>465677.1538461539</v>
      </c>
      <c r="P69" s="47">
        <v>386622.875</v>
      </c>
      <c r="Q69" s="47">
        <v>445798.2</v>
      </c>
      <c r="R69" s="47">
        <v>348138.1818181818</v>
      </c>
      <c r="S69" s="47">
        <v>284671.5</v>
      </c>
      <c r="T69" s="47">
        <v>185368.8</v>
      </c>
      <c r="U69" s="47">
        <v>258174.875</v>
      </c>
    </row>
    <row r="70" spans="1:21" ht="14.25">
      <c r="A70" s="35" t="s">
        <v>70</v>
      </c>
      <c r="B70" s="36" t="s">
        <v>27</v>
      </c>
      <c r="C70" s="47">
        <v>244500</v>
      </c>
      <c r="D70" s="47">
        <v>414500</v>
      </c>
      <c r="E70" s="47"/>
      <c r="F70" s="47"/>
      <c r="G70" s="47"/>
      <c r="H70" s="47">
        <v>37500</v>
      </c>
      <c r="I70" s="47"/>
      <c r="J70" s="47"/>
      <c r="K70" s="47">
        <v>146500</v>
      </c>
      <c r="L70" s="47">
        <v>11111</v>
      </c>
      <c r="M70" s="47">
        <v>5556</v>
      </c>
      <c r="N70" s="47">
        <v>98461.53846153847</v>
      </c>
      <c r="O70" s="47">
        <v>65515.38461538462</v>
      </c>
      <c r="P70" s="47">
        <v>97762.1875</v>
      </c>
      <c r="Q70" s="47">
        <v>93483.73333333334</v>
      </c>
      <c r="R70" s="47">
        <v>97381.81818181818</v>
      </c>
      <c r="S70" s="47">
        <v>105791.66666666667</v>
      </c>
      <c r="T70" s="47">
        <v>124000</v>
      </c>
      <c r="U70" s="47">
        <v>133937.5</v>
      </c>
    </row>
    <row r="71" spans="1:21" ht="14.25">
      <c r="A71" s="35" t="s">
        <v>71</v>
      </c>
      <c r="B71" s="36" t="s">
        <v>27</v>
      </c>
      <c r="C71" s="47">
        <v>933333.333333333</v>
      </c>
      <c r="D71" s="47">
        <v>1033333.33333333</v>
      </c>
      <c r="E71" s="47"/>
      <c r="F71" s="47"/>
      <c r="G71" s="47"/>
      <c r="H71" s="47">
        <v>0</v>
      </c>
      <c r="I71" s="47"/>
      <c r="J71" s="47"/>
      <c r="K71" s="47">
        <v>1000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27.6</v>
      </c>
      <c r="R71" s="47"/>
      <c r="S71" s="47"/>
      <c r="T71" s="47"/>
      <c r="U71" s="47"/>
    </row>
    <row r="72" spans="1:21" ht="12.75">
      <c r="A72" s="35" t="s">
        <v>115</v>
      </c>
      <c r="B72" s="36" t="s">
        <v>27</v>
      </c>
      <c r="C72" s="47">
        <v>1966666.66666667</v>
      </c>
      <c r="D72" s="47">
        <v>1716666.66666667</v>
      </c>
      <c r="E72" s="47"/>
      <c r="F72" s="47"/>
      <c r="G72" s="47"/>
      <c r="H72" s="47">
        <v>1062500</v>
      </c>
      <c r="I72" s="47"/>
      <c r="J72" s="47"/>
      <c r="K72" s="47">
        <v>675000</v>
      </c>
      <c r="L72" s="47">
        <v>700000</v>
      </c>
      <c r="M72" s="47">
        <v>666667</v>
      </c>
      <c r="N72" s="47">
        <v>457692.3076923077</v>
      </c>
      <c r="O72" s="47">
        <v>433846.1538461539</v>
      </c>
      <c r="P72" s="47">
        <v>399375</v>
      </c>
      <c r="Q72" s="47">
        <v>532666.6666666666</v>
      </c>
      <c r="R72" s="47">
        <v>358181.8181818182</v>
      </c>
      <c r="S72" s="47">
        <v>361666.6666666667</v>
      </c>
      <c r="T72" s="47">
        <v>230000</v>
      </c>
      <c r="U72" s="47">
        <v>393750</v>
      </c>
    </row>
    <row r="73" spans="1:21" ht="12.75">
      <c r="A73" s="35" t="s">
        <v>72</v>
      </c>
      <c r="B73" s="36" t="s">
        <v>28</v>
      </c>
      <c r="C73" s="56">
        <f>(C69/C72)*100</f>
        <v>100.38135593220339</v>
      </c>
      <c r="D73" s="56">
        <f>(D69/D72)*100</f>
        <v>107.1262135922328</v>
      </c>
      <c r="E73" s="56"/>
      <c r="F73" s="56"/>
      <c r="G73" s="56"/>
      <c r="H73" s="56">
        <f>(H69/H72)*100</f>
        <v>134.1185882352941</v>
      </c>
      <c r="I73" s="56"/>
      <c r="J73" s="56"/>
      <c r="K73" s="56">
        <f aca="true" t="shared" si="12" ref="K73:U73">(K69/K72)*100</f>
        <v>106.64192592592592</v>
      </c>
      <c r="L73" s="56">
        <f t="shared" si="12"/>
        <v>76.34914285714287</v>
      </c>
      <c r="M73" s="56">
        <f t="shared" si="12"/>
        <v>94.63330268334866</v>
      </c>
      <c r="N73" s="56">
        <f t="shared" si="12"/>
        <v>128.29011764705882</v>
      </c>
      <c r="O73" s="56">
        <f t="shared" si="12"/>
        <v>107.33693262411347</v>
      </c>
      <c r="P73" s="56">
        <f t="shared" si="12"/>
        <v>96.80697965571206</v>
      </c>
      <c r="Q73" s="56">
        <f t="shared" si="12"/>
        <v>83.69177722152692</v>
      </c>
      <c r="R73" s="56">
        <f t="shared" si="12"/>
        <v>97.19593908629442</v>
      </c>
      <c r="S73" s="56">
        <f t="shared" si="12"/>
        <v>78.71101382488479</v>
      </c>
      <c r="T73" s="56">
        <f t="shared" si="12"/>
        <v>80.5951304347826</v>
      </c>
      <c r="U73" s="56">
        <f t="shared" si="12"/>
        <v>65.56822222222223</v>
      </c>
    </row>
    <row r="74" spans="1:21" ht="12.75">
      <c r="A74" s="35" t="s">
        <v>73</v>
      </c>
      <c r="B74" s="36"/>
      <c r="C74" s="57">
        <v>5.27833333333333</v>
      </c>
      <c r="D74" s="57">
        <v>4.425</v>
      </c>
      <c r="E74" s="56"/>
      <c r="F74" s="56"/>
      <c r="G74" s="56"/>
      <c r="H74" s="56">
        <v>4.4</v>
      </c>
      <c r="I74" s="56"/>
      <c r="J74" s="56"/>
      <c r="K74" s="56">
        <v>3</v>
      </c>
      <c r="L74" s="56">
        <v>3.1</v>
      </c>
      <c r="M74" s="56">
        <v>3.3</v>
      </c>
      <c r="N74" s="56">
        <v>3.589538461538462</v>
      </c>
      <c r="O74" s="56">
        <v>2.554</v>
      </c>
      <c r="P74" s="56">
        <v>2.805</v>
      </c>
      <c r="Q74" s="56">
        <v>2.9073333333333333</v>
      </c>
      <c r="R74" s="56">
        <v>2.5454545454545454</v>
      </c>
      <c r="S74" s="56">
        <v>2.9325</v>
      </c>
      <c r="T74" s="56">
        <v>2.1</v>
      </c>
      <c r="U74" s="56">
        <v>3.6186666666666674</v>
      </c>
    </row>
    <row r="75" spans="1:21" ht="12.75">
      <c r="A75" s="35" t="s">
        <v>97</v>
      </c>
      <c r="B75" s="36" t="s">
        <v>27</v>
      </c>
      <c r="C75" s="47">
        <f>(C69+C70)/C74</f>
        <v>420334.7016103577</v>
      </c>
      <c r="D75" s="47">
        <f>(D69+D70)/D74</f>
        <v>509265.53672316385</v>
      </c>
      <c r="E75" s="47"/>
      <c r="F75" s="47"/>
      <c r="G75" s="47"/>
      <c r="H75" s="47">
        <f>(H69+H70)/H74</f>
        <v>332388.63636363635</v>
      </c>
      <c r="I75" s="47"/>
      <c r="J75" s="47"/>
      <c r="K75" s="47">
        <f aca="true" t="shared" si="13" ref="K75:U75">(K69+K70)/K74</f>
        <v>288777.6666666667</v>
      </c>
      <c r="L75" s="47">
        <f t="shared" si="13"/>
        <v>175985.48387096773</v>
      </c>
      <c r="M75" s="47">
        <f t="shared" si="13"/>
        <v>192862.12121212122</v>
      </c>
      <c r="N75" s="47">
        <f t="shared" si="13"/>
        <v>191009.38625064288</v>
      </c>
      <c r="O75" s="47">
        <f t="shared" si="13"/>
        <v>207984.5491235468</v>
      </c>
      <c r="P75" s="47">
        <f t="shared" si="13"/>
        <v>172686.29679144383</v>
      </c>
      <c r="Q75" s="47">
        <f t="shared" si="13"/>
        <v>185490.2315982573</v>
      </c>
      <c r="R75" s="47">
        <f t="shared" si="13"/>
        <v>175025.7142857143</v>
      </c>
      <c r="S75" s="47">
        <f t="shared" si="13"/>
        <v>133150.26996305768</v>
      </c>
      <c r="T75" s="47">
        <f t="shared" si="13"/>
        <v>147318.47619047618</v>
      </c>
      <c r="U75" s="47">
        <f t="shared" si="13"/>
        <v>108358.24659174647</v>
      </c>
    </row>
    <row r="76" spans="1:21" ht="12.75">
      <c r="A76" s="35" t="s">
        <v>98</v>
      </c>
      <c r="B76" s="36" t="s">
        <v>31</v>
      </c>
      <c r="C76" s="58">
        <f>C16/C69</f>
        <v>8.217985901224115</v>
      </c>
      <c r="D76" s="58">
        <f>D16/D69</f>
        <v>7.665644281312289</v>
      </c>
      <c r="E76" s="58"/>
      <c r="F76" s="58"/>
      <c r="G76" s="58"/>
      <c r="H76" s="58">
        <f>H16/H69</f>
        <v>7.724437021494586</v>
      </c>
      <c r="I76" s="58"/>
      <c r="J76" s="58"/>
      <c r="K76" s="58">
        <f aca="true" t="shared" si="14" ref="K76:U76">K16/K69</f>
        <v>8.84926503786295</v>
      </c>
      <c r="L76" s="58">
        <f t="shared" si="14"/>
        <v>8.915987456122625</v>
      </c>
      <c r="M76" s="58">
        <f t="shared" si="14"/>
        <v>8.889712770392256</v>
      </c>
      <c r="N76" s="58">
        <f t="shared" si="14"/>
        <v>8.309594901891224</v>
      </c>
      <c r="O76" s="58">
        <f t="shared" si="14"/>
        <v>9.488498386881766</v>
      </c>
      <c r="P76" s="58">
        <f t="shared" si="14"/>
        <v>11.713256749228819</v>
      </c>
      <c r="Q76" s="58">
        <f t="shared" si="14"/>
        <v>10.540300820715144</v>
      </c>
      <c r="R76" s="58">
        <f t="shared" si="14"/>
        <v>11.732954521715515</v>
      </c>
      <c r="S76" s="58">
        <f t="shared" si="14"/>
        <v>12.024538810523708</v>
      </c>
      <c r="T76" s="58">
        <f t="shared" si="14"/>
        <v>10.946512034387665</v>
      </c>
      <c r="U76" s="58">
        <f t="shared" si="14"/>
        <v>12.92153816284408</v>
      </c>
    </row>
    <row r="77" spans="1:21" ht="12.75">
      <c r="A77" s="35" t="s">
        <v>99</v>
      </c>
      <c r="B77" s="36" t="s">
        <v>31</v>
      </c>
      <c r="C77" s="58">
        <f>C17/C70</f>
        <v>3.2225630538513985</v>
      </c>
      <c r="D77" s="58">
        <f>D17/D70</f>
        <v>3.662645757941303</v>
      </c>
      <c r="E77" s="58"/>
      <c r="F77" s="58"/>
      <c r="G77" s="58"/>
      <c r="H77" s="58">
        <f>H17/H70</f>
        <v>2</v>
      </c>
      <c r="I77" s="58"/>
      <c r="J77" s="58"/>
      <c r="K77" s="58">
        <f aca="true" t="shared" si="15" ref="K77:Q77">K17/K70</f>
        <v>1.6515836177474403</v>
      </c>
      <c r="L77" s="58">
        <f t="shared" si="15"/>
        <v>1.6670866708667087</v>
      </c>
      <c r="M77" s="58">
        <f t="shared" si="15"/>
        <v>1.999820014398848</v>
      </c>
      <c r="N77" s="58">
        <f t="shared" si="15"/>
        <v>1.787578125</v>
      </c>
      <c r="O77" s="58">
        <f t="shared" si="15"/>
        <v>2.608195373957966</v>
      </c>
      <c r="P77" s="58">
        <f t="shared" si="15"/>
        <v>3.0369103596418605</v>
      </c>
      <c r="Q77" s="58">
        <f t="shared" si="15"/>
        <v>3.568417607056058</v>
      </c>
      <c r="R77" s="58">
        <f>R19/R70</f>
        <v>1.1361090365944735</v>
      </c>
      <c r="S77" s="47">
        <f>S17/S70</f>
        <v>0</v>
      </c>
      <c r="T77" s="47">
        <f>T17/T70</f>
        <v>0</v>
      </c>
      <c r="U77" s="47">
        <f>U17/U70</f>
        <v>0</v>
      </c>
    </row>
    <row r="78" spans="1:21" ht="12.75">
      <c r="A78" s="35" t="s">
        <v>127</v>
      </c>
      <c r="B78" s="36" t="s">
        <v>31</v>
      </c>
      <c r="C78" s="58">
        <f>(C16+C17)/(C69+C70)</f>
        <v>7.667483698918243</v>
      </c>
      <c r="D78" s="58">
        <f>(D16+D17)/(D69+D70)</f>
        <v>6.92934834701574</v>
      </c>
      <c r="E78" s="58"/>
      <c r="F78" s="58"/>
      <c r="G78" s="58"/>
      <c r="H78" s="58">
        <f>(H16+H17)/(H69+H70)</f>
        <v>7.57765758866606</v>
      </c>
      <c r="I78" s="58"/>
      <c r="J78" s="58"/>
      <c r="K78" s="58">
        <f>(K16+K17)/(K69+K70)</f>
        <v>7.63211143982741</v>
      </c>
      <c r="L78" s="58">
        <f aca="true" t="shared" si="16" ref="L78:U78">(L16+L17)/(L69+L70)</f>
        <v>8.768353328262044</v>
      </c>
      <c r="M78" s="58">
        <f t="shared" si="16"/>
        <v>8.829565791230978</v>
      </c>
      <c r="N78" s="58">
        <f t="shared" si="16"/>
        <v>7.372992626044201</v>
      </c>
      <c r="O78" s="58">
        <f t="shared" si="16"/>
        <v>8.63990646300494</v>
      </c>
      <c r="P78" s="58">
        <f t="shared" si="16"/>
        <v>9.962132141512932</v>
      </c>
      <c r="Q78" s="58">
        <f t="shared" si="16"/>
        <v>9.331735076358946</v>
      </c>
      <c r="R78" s="58">
        <f t="shared" si="16"/>
        <v>9.16836383225322</v>
      </c>
      <c r="S78" s="58">
        <f t="shared" si="16"/>
        <v>8.766623313594666</v>
      </c>
      <c r="T78" s="58">
        <f t="shared" si="16"/>
        <v>6.558973626299744</v>
      </c>
      <c r="U78" s="58">
        <f t="shared" si="16"/>
        <v>8.507807232556738</v>
      </c>
    </row>
    <row r="79" spans="1:21" ht="12.75">
      <c r="A79" s="35" t="s">
        <v>74</v>
      </c>
      <c r="B79" s="36" t="s">
        <v>31</v>
      </c>
      <c r="C79" s="47">
        <f>C16+C17+C18+C26</f>
        <v>18309942.8333333</v>
      </c>
      <c r="D79" s="47">
        <f>D16+D17+D18+D26</f>
        <v>16667800.333333306</v>
      </c>
      <c r="E79" s="47"/>
      <c r="F79" s="47"/>
      <c r="G79" s="47"/>
      <c r="H79" s="47">
        <f>H16+H17+H18+H26</f>
        <v>11155917</v>
      </c>
      <c r="I79" s="47"/>
      <c r="J79" s="47"/>
      <c r="K79" s="47">
        <f aca="true" t="shared" si="17" ref="K79:Q79">K16+K17+K18+K26</f>
        <v>6688531</v>
      </c>
      <c r="L79" s="47">
        <f t="shared" si="17"/>
        <v>5300619</v>
      </c>
      <c r="M79" s="47">
        <f t="shared" si="17"/>
        <v>5310161</v>
      </c>
      <c r="N79" s="47">
        <f t="shared" si="17"/>
        <v>4980514.23076923</v>
      </c>
      <c r="O79" s="47">
        <f t="shared" si="17"/>
        <v>4998856.29</v>
      </c>
      <c r="P79" s="47">
        <f t="shared" si="17"/>
        <v>4416347.189375</v>
      </c>
      <c r="Q79" s="47">
        <f t="shared" si="17"/>
        <v>5598784.133333333</v>
      </c>
      <c r="R79" s="47">
        <f>R16+R19+R20+R26</f>
        <v>4808939.272727273</v>
      </c>
      <c r="S79" s="47">
        <f>S16+S17+S18+S26</f>
        <v>3519041.833333333</v>
      </c>
      <c r="T79" s="47">
        <f>T16+T17+T18+T26</f>
        <v>2009349.8</v>
      </c>
      <c r="U79" s="47">
        <f>U16+U17+U18+U26</f>
        <v>3004514.825</v>
      </c>
    </row>
    <row r="80" spans="1:21" ht="12.75">
      <c r="A80" s="35" t="s">
        <v>100</v>
      </c>
      <c r="B80" s="36" t="s">
        <v>31</v>
      </c>
      <c r="C80" s="47">
        <f>C79/C74</f>
        <v>3468887.1802968066</v>
      </c>
      <c r="D80" s="47">
        <f>D79/D74</f>
        <v>3766734.538606397</v>
      </c>
      <c r="E80" s="47"/>
      <c r="F80" s="47"/>
      <c r="G80" s="47"/>
      <c r="H80" s="47">
        <f>H79/H74</f>
        <v>2535435.6818181816</v>
      </c>
      <c r="I80" s="47"/>
      <c r="J80" s="47"/>
      <c r="K80" s="47">
        <f aca="true" t="shared" si="18" ref="K80:U80">K79/K74</f>
        <v>2229510.3333333335</v>
      </c>
      <c r="L80" s="47">
        <f t="shared" si="18"/>
        <v>1709877.0967741935</v>
      </c>
      <c r="M80" s="47">
        <f t="shared" si="18"/>
        <v>1609139.696969697</v>
      </c>
      <c r="N80" s="47">
        <f t="shared" si="18"/>
        <v>1387508.2504714553</v>
      </c>
      <c r="O80" s="47">
        <f t="shared" si="18"/>
        <v>1957265.5794831638</v>
      </c>
      <c r="P80" s="47">
        <f t="shared" si="18"/>
        <v>1574455.325980392</v>
      </c>
      <c r="Q80" s="47">
        <f t="shared" si="18"/>
        <v>1925745.5170832376</v>
      </c>
      <c r="R80" s="47">
        <f t="shared" si="18"/>
        <v>1889226.1428571432</v>
      </c>
      <c r="S80" s="47">
        <f t="shared" si="18"/>
        <v>1200014.2654163113</v>
      </c>
      <c r="T80" s="47">
        <f t="shared" si="18"/>
        <v>956833.2380952381</v>
      </c>
      <c r="U80" s="47">
        <f t="shared" si="18"/>
        <v>830282.2839904199</v>
      </c>
    </row>
    <row r="81" spans="1:21" ht="12.75">
      <c r="A81" s="35" t="s">
        <v>75</v>
      </c>
      <c r="B81" s="36" t="s">
        <v>31</v>
      </c>
      <c r="C81" s="47">
        <v>274801</v>
      </c>
      <c r="D81" s="47">
        <v>425633.833333333</v>
      </c>
      <c r="E81" s="47"/>
      <c r="F81" s="47"/>
      <c r="G81" s="47"/>
      <c r="H81" s="47">
        <v>137614</v>
      </c>
      <c r="I81" s="47"/>
      <c r="J81" s="47"/>
      <c r="K81" s="47">
        <v>150563</v>
      </c>
      <c r="L81" s="47">
        <v>82338</v>
      </c>
      <c r="M81" s="47">
        <v>77200</v>
      </c>
      <c r="N81" s="47">
        <v>53348.07692307692</v>
      </c>
      <c r="O81" s="47">
        <v>76480.53846153847</v>
      </c>
      <c r="P81" s="47">
        <v>107532.1875</v>
      </c>
      <c r="Q81" s="47">
        <v>118474.86666666667</v>
      </c>
      <c r="R81" s="47">
        <v>46774.60363636363</v>
      </c>
      <c r="S81" s="47">
        <v>40118.46333333334</v>
      </c>
      <c r="T81" s="47">
        <v>-5376.438</v>
      </c>
      <c r="U81" s="47">
        <v>91353.25</v>
      </c>
    </row>
    <row r="82" spans="1:21" ht="12.75">
      <c r="A82" s="35" t="s">
        <v>76</v>
      </c>
      <c r="B82" s="36" t="s">
        <v>31</v>
      </c>
      <c r="C82" s="47">
        <v>1086755.66666667</v>
      </c>
      <c r="D82" s="47">
        <v>1022579</v>
      </c>
      <c r="E82" s="47"/>
      <c r="F82" s="47"/>
      <c r="G82" s="47"/>
      <c r="H82" s="47">
        <v>798066</v>
      </c>
      <c r="I82" s="47"/>
      <c r="J82" s="47"/>
      <c r="K82" s="47">
        <v>466322</v>
      </c>
      <c r="L82" s="47">
        <v>388891</v>
      </c>
      <c r="M82" s="47">
        <v>443077</v>
      </c>
      <c r="N82" s="47">
        <v>383977</v>
      </c>
      <c r="O82" s="47">
        <v>327040.6153846154</v>
      </c>
      <c r="P82" s="47">
        <v>215381</v>
      </c>
      <c r="Q82" s="47">
        <v>209655.53333333333</v>
      </c>
      <c r="R82" s="47">
        <v>262257.9672727273</v>
      </c>
      <c r="S82" s="47">
        <v>231747.68583333332</v>
      </c>
      <c r="T82" s="47">
        <v>215474.658</v>
      </c>
      <c r="U82" s="47">
        <v>375809.375</v>
      </c>
    </row>
    <row r="83" spans="1:21" ht="12.75">
      <c r="A83" s="35" t="s">
        <v>77</v>
      </c>
      <c r="B83" s="36" t="s">
        <v>31</v>
      </c>
      <c r="C83" s="47">
        <f>(C21+C33+C26)-(C22+C23+C24+C25+C29+C30+C34+C81+C82)</f>
        <v>7796759.499999961</v>
      </c>
      <c r="D83" s="47">
        <f>(D21+D33+D26)-(D22+D23+D24+D25+D29+D30+D34+D81+D82)</f>
        <v>7978869.666666625</v>
      </c>
      <c r="E83" s="47"/>
      <c r="F83" s="47"/>
      <c r="G83" s="47"/>
      <c r="H83" s="47">
        <f>(H21+H33+H26)-(H22+H23+H24+H25+H29+H30+H34+H81+H82)</f>
        <v>3827350</v>
      </c>
      <c r="I83" s="47"/>
      <c r="J83" s="47"/>
      <c r="K83" s="47">
        <f aca="true" t="shared" si="19" ref="K83:U83">(K21+K33+K26)-(K22+K23+K24+K25+K29+K30+K34+K81+K82)</f>
        <v>2765247</v>
      </c>
      <c r="L83" s="47">
        <f t="shared" si="19"/>
        <v>1481714</v>
      </c>
      <c r="M83" s="47">
        <f t="shared" si="19"/>
        <v>1244978</v>
      </c>
      <c r="N83" s="47">
        <f t="shared" si="19"/>
        <v>1908687.769230769</v>
      </c>
      <c r="O83" s="47">
        <f t="shared" si="19"/>
        <v>1333377.828461539</v>
      </c>
      <c r="P83" s="47">
        <f t="shared" si="19"/>
        <v>1448396.501875</v>
      </c>
      <c r="Q83" s="47">
        <f t="shared" si="19"/>
        <v>2354450.2666666657</v>
      </c>
      <c r="R83" s="47">
        <f t="shared" si="19"/>
        <v>1873792.701818183</v>
      </c>
      <c r="S83" s="47">
        <f t="shared" si="19"/>
        <v>788664.2674999996</v>
      </c>
      <c r="T83" s="47">
        <f t="shared" si="19"/>
        <v>108325.58000000007</v>
      </c>
      <c r="U83" s="47">
        <f t="shared" si="19"/>
        <v>-31679.799999999814</v>
      </c>
    </row>
    <row r="84" spans="1:21" ht="12.75">
      <c r="A84" s="37" t="s">
        <v>101</v>
      </c>
      <c r="B84" s="38" t="s">
        <v>31</v>
      </c>
      <c r="C84" s="49">
        <f>C83/C74</f>
        <v>1477125.2604988883</v>
      </c>
      <c r="D84" s="49">
        <f>D83/D74</f>
        <v>1803134.38794726</v>
      </c>
      <c r="E84" s="49"/>
      <c r="F84" s="49"/>
      <c r="G84" s="49"/>
      <c r="H84" s="49">
        <f>H83/H74</f>
        <v>869852.2727272727</v>
      </c>
      <c r="I84" s="49"/>
      <c r="J84" s="49"/>
      <c r="K84" s="49">
        <f aca="true" t="shared" si="20" ref="K84:U84">K83/K74</f>
        <v>921749</v>
      </c>
      <c r="L84" s="49">
        <f t="shared" si="20"/>
        <v>477972.2580645161</v>
      </c>
      <c r="M84" s="49">
        <f t="shared" si="20"/>
        <v>377266.0606060606</v>
      </c>
      <c r="N84" s="49">
        <f t="shared" si="20"/>
        <v>531736.2635007714</v>
      </c>
      <c r="O84" s="49">
        <f t="shared" si="20"/>
        <v>522074.3259442205</v>
      </c>
      <c r="P84" s="49">
        <f t="shared" si="20"/>
        <v>516362.38926024956</v>
      </c>
      <c r="Q84" s="49">
        <f t="shared" si="20"/>
        <v>809831.552396239</v>
      </c>
      <c r="R84" s="49">
        <f t="shared" si="20"/>
        <v>736132.8471428576</v>
      </c>
      <c r="S84" s="49">
        <f t="shared" si="20"/>
        <v>268939.2216538788</v>
      </c>
      <c r="T84" s="49">
        <f t="shared" si="20"/>
        <v>51583.60952380956</v>
      </c>
      <c r="U84" s="49">
        <f t="shared" si="20"/>
        <v>-8754.550478997737</v>
      </c>
    </row>
    <row r="85" spans="1:12" ht="12.75">
      <c r="A85" s="28" t="s">
        <v>78</v>
      </c>
      <c r="B85" s="19"/>
      <c r="L85" s="21"/>
    </row>
    <row r="86" spans="1:12" ht="12.75">
      <c r="A86" s="28"/>
      <c r="B86" s="19"/>
      <c r="L86" s="21"/>
    </row>
    <row r="87" spans="1:12" ht="15">
      <c r="A87" s="18" t="s">
        <v>102</v>
      </c>
      <c r="B87" s="24"/>
      <c r="L87" s="21"/>
    </row>
    <row r="88" spans="1:12" ht="14.25">
      <c r="A88" s="25" t="s">
        <v>118</v>
      </c>
      <c r="B88" s="24"/>
      <c r="L88" s="21"/>
    </row>
    <row r="89" spans="1:21" ht="14.25">
      <c r="A89" s="33"/>
      <c r="B89" s="39"/>
      <c r="C89" s="42">
        <v>2008</v>
      </c>
      <c r="D89" s="42">
        <v>2007</v>
      </c>
      <c r="E89" s="43" t="s">
        <v>124</v>
      </c>
      <c r="F89" s="43" t="s">
        <v>123</v>
      </c>
      <c r="G89" s="43" t="s">
        <v>122</v>
      </c>
      <c r="H89" s="42">
        <v>2003</v>
      </c>
      <c r="I89" s="43" t="s">
        <v>121</v>
      </c>
      <c r="J89" s="43" t="s">
        <v>119</v>
      </c>
      <c r="K89" s="42">
        <v>2000</v>
      </c>
      <c r="L89" s="42">
        <v>1999</v>
      </c>
      <c r="M89" s="42">
        <v>1998</v>
      </c>
      <c r="N89" s="42">
        <v>1997</v>
      </c>
      <c r="O89" s="42">
        <v>1996</v>
      </c>
      <c r="P89" s="42">
        <v>1995</v>
      </c>
      <c r="Q89" s="42">
        <v>1994</v>
      </c>
      <c r="R89" s="42">
        <v>1993</v>
      </c>
      <c r="S89" s="42">
        <v>1992</v>
      </c>
      <c r="T89" s="42">
        <v>1991</v>
      </c>
      <c r="U89" s="42">
        <v>1990</v>
      </c>
    </row>
    <row r="90" spans="1:21" ht="12.75">
      <c r="A90" s="35" t="s">
        <v>79</v>
      </c>
      <c r="B90" s="36" t="s">
        <v>28</v>
      </c>
      <c r="C90" s="56">
        <f>((C32+C33)/C52)*100</f>
        <v>25.53665711115617</v>
      </c>
      <c r="D90" s="56">
        <f>((D32+D33)/D52)*100</f>
        <v>30.860188391431176</v>
      </c>
      <c r="E90" s="56"/>
      <c r="F90" s="56"/>
      <c r="G90" s="56"/>
      <c r="H90" s="56">
        <f>((H32+H33)/H52)*100</f>
        <v>16.61773301285374</v>
      </c>
      <c r="I90" s="56"/>
      <c r="J90" s="56"/>
      <c r="K90" s="56">
        <f aca="true" t="shared" si="21" ref="K90:U90">((K32+K33)/K52)*100</f>
        <v>28.95129247411319</v>
      </c>
      <c r="L90" s="56">
        <f t="shared" si="21"/>
        <v>11.345130655563135</v>
      </c>
      <c r="M90" s="56">
        <f t="shared" si="21"/>
        <v>6.074863868970564</v>
      </c>
      <c r="N90" s="56">
        <f t="shared" si="21"/>
        <v>15.198287808980993</v>
      </c>
      <c r="O90" s="56">
        <f t="shared" si="21"/>
        <v>13.77972254914624</v>
      </c>
      <c r="P90" s="56">
        <f t="shared" si="21"/>
        <v>16.21364883798214</v>
      </c>
      <c r="Q90" s="56">
        <f t="shared" si="21"/>
        <v>25.397264208509313</v>
      </c>
      <c r="R90" s="56">
        <f t="shared" si="21"/>
        <v>25.405725098869436</v>
      </c>
      <c r="S90" s="56">
        <f t="shared" si="21"/>
        <v>12.495930241519156</v>
      </c>
      <c r="T90" s="56">
        <f t="shared" si="21"/>
        <v>-0.15403099501952994</v>
      </c>
      <c r="U90" s="56">
        <f t="shared" si="21"/>
        <v>1.1172933740768962</v>
      </c>
    </row>
    <row r="91" spans="1:21" ht="12.75">
      <c r="A91" s="35" t="s">
        <v>80</v>
      </c>
      <c r="B91" s="36" t="s">
        <v>28</v>
      </c>
      <c r="C91" s="56">
        <f>(C32/C21)*100</f>
        <v>30.26458616613113</v>
      </c>
      <c r="D91" s="56">
        <f>(D32/D21)*100</f>
        <v>38.525578866197584</v>
      </c>
      <c r="E91" s="56"/>
      <c r="F91" s="56"/>
      <c r="G91" s="56"/>
      <c r="H91" s="56">
        <f>(H32/H21)*100</f>
        <v>17.136263354865207</v>
      </c>
      <c r="I91" s="56"/>
      <c r="J91" s="56"/>
      <c r="K91" s="56">
        <f aca="true" t="shared" si="22" ref="K91:U91">(K32/K21)*100</f>
        <v>30.481189996100866</v>
      </c>
      <c r="L91" s="56">
        <f t="shared" si="22"/>
        <v>14.938951323962243</v>
      </c>
      <c r="M91" s="56">
        <f t="shared" si="22"/>
        <v>8.051251866699577</v>
      </c>
      <c r="N91" s="56">
        <f t="shared" si="22"/>
        <v>19.642693320946</v>
      </c>
      <c r="O91" s="56">
        <f t="shared" si="22"/>
        <v>16.165376566798514</v>
      </c>
      <c r="P91" s="56">
        <f t="shared" si="22"/>
        <v>21.17567507433161</v>
      </c>
      <c r="Q91" s="56">
        <f t="shared" si="22"/>
        <v>39.91804264859394</v>
      </c>
      <c r="R91" s="56">
        <f t="shared" si="22"/>
        <v>40.851302093348494</v>
      </c>
      <c r="S91" s="56">
        <f t="shared" si="22"/>
        <v>21.39233663391161</v>
      </c>
      <c r="T91" s="56">
        <f t="shared" si="22"/>
        <v>-0.68880593199071</v>
      </c>
      <c r="U91" s="56">
        <f t="shared" si="22"/>
        <v>-8.864464746640287</v>
      </c>
    </row>
    <row r="92" spans="1:21" ht="12.75">
      <c r="A92" s="35" t="s">
        <v>103</v>
      </c>
      <c r="B92" s="36" t="s">
        <v>28</v>
      </c>
      <c r="C92" s="56">
        <f>((C32+C33)/C79)*100</f>
        <v>31.218859530937625</v>
      </c>
      <c r="D92" s="56">
        <f>((D32+D33)/D79)*100</f>
        <v>38.45816807540734</v>
      </c>
      <c r="E92" s="56"/>
      <c r="F92" s="56"/>
      <c r="G92" s="56"/>
      <c r="H92" s="56">
        <f>((H32+H33)/H79)*100</f>
        <v>19.74098588220045</v>
      </c>
      <c r="I92" s="56"/>
      <c r="J92" s="56"/>
      <c r="K92" s="56">
        <f aca="true" t="shared" si="23" ref="K92:U92">((K32+K33)/K79)*100</f>
        <v>31.19360589044141</v>
      </c>
      <c r="L92" s="56">
        <f t="shared" si="23"/>
        <v>15.93089410878239</v>
      </c>
      <c r="M92" s="56">
        <f t="shared" si="23"/>
        <v>9.001647972632092</v>
      </c>
      <c r="N92" s="56">
        <f t="shared" si="23"/>
        <v>23.495958132837224</v>
      </c>
      <c r="O92" s="56">
        <f t="shared" si="23"/>
        <v>21.806743148810575</v>
      </c>
      <c r="P92" s="56">
        <f t="shared" si="23"/>
        <v>26.073585590039627</v>
      </c>
      <c r="Q92" s="56">
        <f t="shared" si="23"/>
        <v>38.77816114408268</v>
      </c>
      <c r="R92" s="56">
        <f t="shared" si="23"/>
        <v>37.99350232820197</v>
      </c>
      <c r="S92" s="56">
        <f t="shared" si="23"/>
        <v>22.63553890687384</v>
      </c>
      <c r="T92" s="56">
        <f t="shared" si="23"/>
        <v>-0.27265536344143826</v>
      </c>
      <c r="U92" s="56">
        <f t="shared" si="23"/>
        <v>2.6990697241775194</v>
      </c>
    </row>
    <row r="93" spans="1:21" ht="12.75">
      <c r="A93" s="35" t="s">
        <v>81</v>
      </c>
      <c r="B93" s="36" t="s">
        <v>28</v>
      </c>
      <c r="C93" s="56">
        <f>(C51/C60)*100</f>
        <v>154.95282385530814</v>
      </c>
      <c r="D93" s="56">
        <f>(D51/D60)*100</f>
        <v>158.5878912146077</v>
      </c>
      <c r="E93" s="56"/>
      <c r="F93" s="56"/>
      <c r="G93" s="56"/>
      <c r="H93" s="56">
        <f>(H51/H60)*100</f>
        <v>149.06145283725158</v>
      </c>
      <c r="I93" s="56"/>
      <c r="J93" s="56"/>
      <c r="K93" s="56">
        <f aca="true" t="shared" si="24" ref="K93:U93">(K51/K60)*100</f>
        <v>174.70757962700537</v>
      </c>
      <c r="L93" s="56">
        <f t="shared" si="24"/>
        <v>113.41855558991662</v>
      </c>
      <c r="M93" s="56">
        <f t="shared" si="24"/>
        <v>165.2941260096318</v>
      </c>
      <c r="N93" s="56">
        <f t="shared" si="24"/>
        <v>178.9215310594827</v>
      </c>
      <c r="O93" s="56">
        <f t="shared" si="24"/>
        <v>139.93174474773102</v>
      </c>
      <c r="P93" s="56">
        <f t="shared" si="24"/>
        <v>155.45461588041246</v>
      </c>
      <c r="Q93" s="56">
        <f t="shared" si="24"/>
        <v>165.49605977392346</v>
      </c>
      <c r="R93" s="56">
        <f t="shared" si="24"/>
        <v>212.95595363570618</v>
      </c>
      <c r="S93" s="56">
        <f t="shared" si="24"/>
        <v>85.97094644575505</v>
      </c>
      <c r="T93" s="56">
        <f t="shared" si="24"/>
        <v>89.25672297056447</v>
      </c>
      <c r="U93" s="56">
        <f t="shared" si="24"/>
        <v>84.88378478750076</v>
      </c>
    </row>
    <row r="94" spans="1:21" ht="12.75">
      <c r="A94" s="35" t="s">
        <v>82</v>
      </c>
      <c r="B94" s="36" t="s">
        <v>28</v>
      </c>
      <c r="C94" s="56">
        <f>((C51-C47)/C60)*100</f>
        <v>105.2216165181691</v>
      </c>
      <c r="D94" s="56">
        <f>((D51-D47)/D60)*100</f>
        <v>117.99397006156727</v>
      </c>
      <c r="E94" s="56"/>
      <c r="F94" s="56"/>
      <c r="G94" s="56"/>
      <c r="H94" s="56">
        <f>((H51-H47)/H60)*100</f>
        <v>61.83741855526428</v>
      </c>
      <c r="I94" s="56"/>
      <c r="J94" s="56"/>
      <c r="K94" s="56">
        <f aca="true" t="shared" si="25" ref="K94:U94">((K51-K47)/K60)*100</f>
        <v>82.0152945232989</v>
      </c>
      <c r="L94" s="56">
        <f t="shared" si="25"/>
        <v>56.81068717716329</v>
      </c>
      <c r="M94" s="56">
        <f t="shared" si="25"/>
        <v>105.58591493352554</v>
      </c>
      <c r="N94" s="56">
        <f t="shared" si="25"/>
        <v>91.83704190800307</v>
      </c>
      <c r="O94" s="56">
        <f t="shared" si="25"/>
        <v>84.91793723352983</v>
      </c>
      <c r="P94" s="56">
        <f t="shared" si="25"/>
        <v>95.36541380207836</v>
      </c>
      <c r="Q94" s="56">
        <f t="shared" si="25"/>
        <v>85.02931143115455</v>
      </c>
      <c r="R94" s="56">
        <f t="shared" si="25"/>
        <v>74.96286785948136</v>
      </c>
      <c r="S94" s="56">
        <f t="shared" si="25"/>
        <v>32.115561882095164</v>
      </c>
      <c r="T94" s="56">
        <f t="shared" si="25"/>
        <v>16.19674576901036</v>
      </c>
      <c r="U94" s="56">
        <f t="shared" si="25"/>
        <v>26.856150240351035</v>
      </c>
    </row>
    <row r="95" spans="1:21" ht="12.75">
      <c r="A95" s="35" t="s">
        <v>83</v>
      </c>
      <c r="B95" s="36" t="s">
        <v>28</v>
      </c>
      <c r="C95" s="56">
        <f>((C32+C33)/C34)*100</f>
        <v>1263.558942376552</v>
      </c>
      <c r="D95" s="56">
        <f>((D32+D33)/D34)*100</f>
        <v>1889.8218021830196</v>
      </c>
      <c r="E95" s="56"/>
      <c r="F95" s="56"/>
      <c r="G95" s="56"/>
      <c r="H95" s="56">
        <f>((H32+H33)/H34)*100</f>
        <v>398.66693940946357</v>
      </c>
      <c r="I95" s="56"/>
      <c r="J95" s="56"/>
      <c r="K95" s="56">
        <f aca="true" t="shared" si="26" ref="K95:U95">((K32+K33)/K34)*100</f>
        <v>847.29412529138</v>
      </c>
      <c r="L95" s="56">
        <f t="shared" si="26"/>
        <v>222.10836132365048</v>
      </c>
      <c r="M95" s="56">
        <f t="shared" si="26"/>
        <v>156.89017405546275</v>
      </c>
      <c r="N95" s="56">
        <f t="shared" si="26"/>
        <v>442.3097320123322</v>
      </c>
      <c r="O95" s="56">
        <f t="shared" si="26"/>
        <v>232.52076471350725</v>
      </c>
      <c r="P95" s="56">
        <f t="shared" si="26"/>
        <v>270.9780526027438</v>
      </c>
      <c r="Q95" s="56">
        <f t="shared" si="26"/>
        <v>478.77846491076525</v>
      </c>
      <c r="R95" s="56">
        <f t="shared" si="26"/>
        <v>265.6639089850052</v>
      </c>
      <c r="S95" s="56">
        <f t="shared" si="26"/>
        <v>111.83777065991735</v>
      </c>
      <c r="T95" s="56">
        <f t="shared" si="26"/>
        <v>-1.4525206612884427</v>
      </c>
      <c r="U95" s="56">
        <f t="shared" si="26"/>
        <v>10.660204777304582</v>
      </c>
    </row>
    <row r="96" spans="1:21" ht="12.75">
      <c r="A96" s="35" t="s">
        <v>84</v>
      </c>
      <c r="B96" s="36" t="s">
        <v>28</v>
      </c>
      <c r="C96" s="56">
        <f>(C54/C62)*100</f>
        <v>42.266906434886245</v>
      </c>
      <c r="D96" s="56">
        <f>(D54/D62)*100</f>
        <v>46.4233742658989</v>
      </c>
      <c r="E96" s="56"/>
      <c r="F96" s="56"/>
      <c r="G96" s="56"/>
      <c r="H96" s="56">
        <f>(H54/H62)*100</f>
        <v>28.86887123906953</v>
      </c>
      <c r="I96" s="56"/>
      <c r="J96" s="56"/>
      <c r="K96" s="56">
        <f aca="true" t="shared" si="27" ref="K96:U96">(K54/K62)*100</f>
        <v>45.3463133481328</v>
      </c>
      <c r="L96" s="56">
        <f t="shared" si="27"/>
        <v>30.886795631639153</v>
      </c>
      <c r="M96" s="56">
        <f t="shared" si="27"/>
        <v>31.278021463243032</v>
      </c>
      <c r="N96" s="56">
        <f t="shared" si="27"/>
        <v>31.79097521144759</v>
      </c>
      <c r="O96" s="56">
        <f t="shared" si="27"/>
        <v>20.933238216172203</v>
      </c>
      <c r="P96" s="56">
        <f t="shared" si="27"/>
        <v>22.854873522474055</v>
      </c>
      <c r="Q96" s="56">
        <f t="shared" si="27"/>
        <v>27.56573420904469</v>
      </c>
      <c r="R96" s="56">
        <f t="shared" si="27"/>
        <v>18.622937585201697</v>
      </c>
      <c r="S96" s="56">
        <f t="shared" si="27"/>
        <v>9.135575520291454</v>
      </c>
      <c r="T96" s="56">
        <f t="shared" si="27"/>
        <v>-46.81537417476066</v>
      </c>
      <c r="U96" s="56">
        <f t="shared" si="27"/>
        <v>-8.56514454272051</v>
      </c>
    </row>
    <row r="97" spans="1:21" ht="12.75">
      <c r="A97" s="35" t="s">
        <v>85</v>
      </c>
      <c r="B97" s="36" t="s">
        <v>28</v>
      </c>
      <c r="C97" s="56">
        <f>(C60/C62)*100</f>
        <v>38.568709115589044</v>
      </c>
      <c r="D97" s="56">
        <f>(D60/D62)*100</f>
        <v>34.425807469135094</v>
      </c>
      <c r="E97" s="56"/>
      <c r="F97" s="56"/>
      <c r="G97" s="56"/>
      <c r="H97" s="56">
        <f>(H60/H62)*100</f>
        <v>25.035724962833818</v>
      </c>
      <c r="I97" s="56"/>
      <c r="J97" s="56"/>
      <c r="K97" s="56">
        <f aca="true" t="shared" si="28" ref="K97:U97">(K60/K62)*100</f>
        <v>29.297504525733892</v>
      </c>
      <c r="L97" s="56">
        <f t="shared" si="28"/>
        <v>43.87882132825878</v>
      </c>
      <c r="M97" s="56">
        <f t="shared" si="28"/>
        <v>29.50067369704247</v>
      </c>
      <c r="N97" s="56">
        <f t="shared" si="28"/>
        <v>26.957935245281572</v>
      </c>
      <c r="O97" s="56">
        <f t="shared" si="28"/>
        <v>42.5335796146204</v>
      </c>
      <c r="P97" s="56">
        <f t="shared" si="28"/>
        <v>36.16175466057915</v>
      </c>
      <c r="Q97" s="56">
        <f t="shared" si="28"/>
        <v>35.31864803594483</v>
      </c>
      <c r="R97" s="56">
        <f t="shared" si="28"/>
        <v>21.278698502250233</v>
      </c>
      <c r="S97" s="56">
        <f t="shared" si="28"/>
        <v>48.68158911660856</v>
      </c>
      <c r="T97" s="56">
        <f t="shared" si="28"/>
        <v>45.273214255691464</v>
      </c>
      <c r="U97" s="56">
        <f t="shared" si="28"/>
        <v>37.65115762347513</v>
      </c>
    </row>
    <row r="98" spans="1:21" ht="12.75">
      <c r="A98" s="37" t="s">
        <v>86</v>
      </c>
      <c r="B98" s="38" t="s">
        <v>28</v>
      </c>
      <c r="C98" s="59">
        <f>((C56+C55)/C62)*100</f>
        <v>19.164384449524707</v>
      </c>
      <c r="D98" s="59">
        <f>((D56+D55)/D62)*100</f>
        <v>19.150818264966006</v>
      </c>
      <c r="E98" s="59"/>
      <c r="F98" s="59"/>
      <c r="G98" s="59"/>
      <c r="H98" s="59">
        <f>((H56+H55)/H62)*100</f>
        <v>46.095403798096655</v>
      </c>
      <c r="I98" s="59"/>
      <c r="J98" s="59"/>
      <c r="K98" s="59">
        <f aca="true" t="shared" si="29" ref="K98:U98">((K56+K55)/K62)*100</f>
        <v>25.35618212613331</v>
      </c>
      <c r="L98" s="59">
        <f t="shared" si="29"/>
        <v>25.234383040102067</v>
      </c>
      <c r="M98" s="59">
        <f t="shared" si="29"/>
        <v>39.2213048397145</v>
      </c>
      <c r="N98" s="59">
        <f t="shared" si="29"/>
        <v>41.25108954327084</v>
      </c>
      <c r="O98" s="59">
        <f t="shared" si="29"/>
        <v>36.53318216920739</v>
      </c>
      <c r="P98" s="59">
        <f t="shared" si="29"/>
        <v>40.98337181694679</v>
      </c>
      <c r="Q98" s="59">
        <f t="shared" si="29"/>
        <v>37.11561775501047</v>
      </c>
      <c r="R98" s="59">
        <f t="shared" si="29"/>
        <v>60.098363912548066</v>
      </c>
      <c r="S98" s="59">
        <f t="shared" si="29"/>
        <v>42.182835363099976</v>
      </c>
      <c r="T98" s="59">
        <f t="shared" si="29"/>
        <v>101.5421599190692</v>
      </c>
      <c r="U98" s="59">
        <f t="shared" si="29"/>
        <v>70.91398691924537</v>
      </c>
    </row>
    <row r="99" spans="1:12" ht="12.75">
      <c r="A99" s="23"/>
      <c r="B99" s="19"/>
      <c r="L99" s="21"/>
    </row>
    <row r="100" spans="1:12" ht="15">
      <c r="A100" s="18" t="s">
        <v>104</v>
      </c>
      <c r="B100" s="24"/>
      <c r="L100" s="21"/>
    </row>
    <row r="101" spans="1:12" ht="14.25">
      <c r="A101" s="25" t="s">
        <v>118</v>
      </c>
      <c r="B101" s="24"/>
      <c r="L101" s="21"/>
    </row>
    <row r="102" spans="1:21" ht="14.25">
      <c r="A102" s="33"/>
      <c r="B102" s="39"/>
      <c r="C102" s="42">
        <v>2008</v>
      </c>
      <c r="D102" s="42">
        <v>2007</v>
      </c>
      <c r="E102" s="43" t="s">
        <v>124</v>
      </c>
      <c r="F102" s="43" t="s">
        <v>123</v>
      </c>
      <c r="G102" s="43" t="s">
        <v>122</v>
      </c>
      <c r="H102" s="42">
        <v>2003</v>
      </c>
      <c r="I102" s="43" t="s">
        <v>121</v>
      </c>
      <c r="J102" s="43" t="s">
        <v>119</v>
      </c>
      <c r="K102" s="42">
        <v>2000</v>
      </c>
      <c r="L102" s="42">
        <v>1999</v>
      </c>
      <c r="M102" s="42">
        <v>1998</v>
      </c>
      <c r="N102" s="42">
        <v>1997</v>
      </c>
      <c r="O102" s="42">
        <v>1996</v>
      </c>
      <c r="P102" s="42">
        <v>1995</v>
      </c>
      <c r="Q102" s="42">
        <v>1994</v>
      </c>
      <c r="R102" s="42">
        <v>1993</v>
      </c>
      <c r="S102" s="42">
        <v>1992</v>
      </c>
      <c r="T102" s="42">
        <v>1991</v>
      </c>
      <c r="U102" s="42">
        <v>1990</v>
      </c>
    </row>
    <row r="103" spans="1:21" ht="12.75">
      <c r="A103" s="35" t="s">
        <v>106</v>
      </c>
      <c r="B103" s="36" t="s">
        <v>31</v>
      </c>
      <c r="C103" s="58">
        <f>C22/(C69+C70)</f>
        <v>0.8094179687500004</v>
      </c>
      <c r="D103" s="58">
        <f>D22/(D69+D70)</f>
        <v>0.7721562754234169</v>
      </c>
      <c r="E103" s="58"/>
      <c r="F103" s="58"/>
      <c r="G103" s="58"/>
      <c r="H103" s="58">
        <f>H22/(H69+H70)</f>
        <v>0.7207369522259677</v>
      </c>
      <c r="I103" s="58"/>
      <c r="J103" s="58"/>
      <c r="K103" s="58">
        <f aca="true" t="shared" si="30" ref="K103:U103">K22/(K69+K70)</f>
        <v>0.6598986763750198</v>
      </c>
      <c r="L103" s="58">
        <f t="shared" si="30"/>
        <v>0.9428655222663159</v>
      </c>
      <c r="M103" s="58">
        <f t="shared" si="30"/>
        <v>1.0797728004776532</v>
      </c>
      <c r="N103" s="58">
        <f t="shared" si="30"/>
        <v>0.6307492139241503</v>
      </c>
      <c r="O103" s="58">
        <f t="shared" si="30"/>
        <v>1.2589388492047575</v>
      </c>
      <c r="P103" s="58">
        <f t="shared" si="30"/>
        <v>1.0554335580899545</v>
      </c>
      <c r="Q103" s="58">
        <f t="shared" si="30"/>
        <v>0.9921055517157444</v>
      </c>
      <c r="R103" s="58">
        <f t="shared" si="30"/>
        <v>1.152440049625361</v>
      </c>
      <c r="S103" s="58">
        <f t="shared" si="30"/>
        <v>0.7736395537095048</v>
      </c>
      <c r="T103" s="58">
        <f t="shared" si="30"/>
        <v>1.06178903625705</v>
      </c>
      <c r="U103" s="58">
        <f t="shared" si="30"/>
        <v>1.120092486241986</v>
      </c>
    </row>
    <row r="104" spans="1:21" ht="12.75">
      <c r="A104" s="35" t="s">
        <v>107</v>
      </c>
      <c r="B104" s="36" t="s">
        <v>31</v>
      </c>
      <c r="C104" s="58">
        <f>C23/(C69+C70)</f>
        <v>0.7195564152644206</v>
      </c>
      <c r="D104" s="58">
        <f>D23/(D69+D70)</f>
        <v>0.7765146069077746</v>
      </c>
      <c r="E104" s="58"/>
      <c r="F104" s="58"/>
      <c r="G104" s="58"/>
      <c r="H104" s="58">
        <f>H23/(H69+H70)</f>
        <v>1.0197516598177105</v>
      </c>
      <c r="I104" s="58"/>
      <c r="J104" s="58"/>
      <c r="K104" s="58">
        <f aca="true" t="shared" si="31" ref="K104:U104">K23/(K69+K70)</f>
        <v>0.7951595979836853</v>
      </c>
      <c r="L104" s="58">
        <f t="shared" si="31"/>
        <v>1.4460430204104078</v>
      </c>
      <c r="M104" s="58">
        <f t="shared" si="31"/>
        <v>1.1110088067311394</v>
      </c>
      <c r="N104" s="58">
        <f t="shared" si="31"/>
        <v>1.0365900834060526</v>
      </c>
      <c r="O104" s="58">
        <f t="shared" si="31"/>
        <v>1.008465856868066</v>
      </c>
      <c r="P104" s="58">
        <f t="shared" si="31"/>
        <v>1.0987521420522748</v>
      </c>
      <c r="Q104" s="58">
        <f t="shared" si="31"/>
        <v>0.9097687801890637</v>
      </c>
      <c r="R104" s="58">
        <f t="shared" si="31"/>
        <v>0.8456700239964741</v>
      </c>
      <c r="S104" s="58">
        <f t="shared" si="31"/>
        <v>0.9510237628047715</v>
      </c>
      <c r="T104" s="58">
        <f t="shared" si="31"/>
        <v>0.8514769427298423</v>
      </c>
      <c r="U104" s="58">
        <f t="shared" si="31"/>
        <v>1.1327135492727054</v>
      </c>
    </row>
    <row r="105" spans="1:21" ht="12.75">
      <c r="A105" s="35" t="s">
        <v>108</v>
      </c>
      <c r="B105" s="36" t="s">
        <v>31</v>
      </c>
      <c r="C105" s="58">
        <f>C24/(C69+C70)</f>
        <v>0.08581896033653849</v>
      </c>
      <c r="D105" s="58">
        <f>D24/(D69+D70)</f>
        <v>0.0797570445972931</v>
      </c>
      <c r="E105" s="58"/>
      <c r="F105" s="58"/>
      <c r="G105" s="58"/>
      <c r="H105" s="58">
        <f>H24/(H69+H70)</f>
        <v>0.17829348175397092</v>
      </c>
      <c r="I105" s="58"/>
      <c r="J105" s="58"/>
      <c r="K105" s="58">
        <f aca="true" t="shared" si="32" ref="K105:U105">K24/(K69+K70)</f>
        <v>0.15399159445617333</v>
      </c>
      <c r="L105" s="58">
        <f t="shared" si="32"/>
        <v>0.2456525923142488</v>
      </c>
      <c r="M105" s="58">
        <f t="shared" si="32"/>
        <v>0.17764771504214819</v>
      </c>
      <c r="N105" s="58">
        <f t="shared" si="32"/>
        <v>0.17644561553334792</v>
      </c>
      <c r="O105" s="58">
        <f t="shared" si="32"/>
        <v>0.29265123771577534</v>
      </c>
      <c r="P105" s="58">
        <f t="shared" si="32"/>
        <v>0.3297477304019878</v>
      </c>
      <c r="Q105" s="58">
        <f t="shared" si="32"/>
        <v>0.22928031830969306</v>
      </c>
      <c r="R105" s="58">
        <f t="shared" si="32"/>
        <v>0.3581883886449338</v>
      </c>
      <c r="S105" s="58">
        <f t="shared" si="32"/>
        <v>0.3621272002182024</v>
      </c>
      <c r="T105" s="58">
        <f t="shared" si="32"/>
        <v>0.2961384599869153</v>
      </c>
      <c r="U105" s="58">
        <f t="shared" si="32"/>
        <v>0.2836262818790149</v>
      </c>
    </row>
    <row r="106" spans="1:21" ht="14.25">
      <c r="A106" s="35" t="s">
        <v>109</v>
      </c>
      <c r="B106" s="36" t="s">
        <v>31</v>
      </c>
      <c r="C106" s="58">
        <f>C25/(C69+C70)</f>
        <v>0.997952974759614</v>
      </c>
      <c r="D106" s="58">
        <f>D25/(D69+D70)</f>
        <v>0.6771252126322033</v>
      </c>
      <c r="E106" s="58"/>
      <c r="F106" s="58"/>
      <c r="G106" s="58"/>
      <c r="H106" s="58">
        <f>H25/(H69+H70)</f>
        <v>0.9961415648440011</v>
      </c>
      <c r="I106" s="58"/>
      <c r="J106" s="58"/>
      <c r="K106" s="58">
        <f>K25/(K69+K70)</f>
        <v>0.7098771488561558</v>
      </c>
      <c r="L106" s="58">
        <f>L25/(L69+L70)</f>
        <v>1.0908872615959895</v>
      </c>
      <c r="M106" s="58">
        <f>M25/(M69+M70)</f>
        <v>0.9427051826944983</v>
      </c>
      <c r="N106" s="58">
        <f>N25/(N69+N70)</f>
        <v>0.7676521794153476</v>
      </c>
      <c r="O106" s="58"/>
      <c r="P106" s="58"/>
      <c r="Q106" s="58"/>
      <c r="R106" s="58"/>
      <c r="S106" s="58"/>
      <c r="T106" s="58"/>
      <c r="U106" s="58"/>
    </row>
    <row r="107" spans="1:21" ht="12.75">
      <c r="A107" s="35" t="s">
        <v>110</v>
      </c>
      <c r="B107" s="36" t="s">
        <v>31</v>
      </c>
      <c r="C107" s="58">
        <f>C27/(C69+C70)</f>
        <v>1.3348288762019198</v>
      </c>
      <c r="D107" s="58">
        <f>D27/(D69+D70)</f>
        <v>1.075711707713925</v>
      </c>
      <c r="E107" s="58"/>
      <c r="F107" s="58"/>
      <c r="G107" s="58"/>
      <c r="H107" s="58">
        <f>H27/(H69+H70)</f>
        <v>1.4159212586580605</v>
      </c>
      <c r="I107" s="58"/>
      <c r="J107" s="58"/>
      <c r="K107" s="58">
        <f aca="true" t="shared" si="33" ref="K107:U107">K27/(K69+K70)</f>
        <v>1.2635083738008364</v>
      </c>
      <c r="L107" s="58">
        <f t="shared" si="33"/>
        <v>2.0406045220005318</v>
      </c>
      <c r="M107" s="58">
        <f t="shared" si="33"/>
        <v>1.8348074067672777</v>
      </c>
      <c r="N107" s="58">
        <f t="shared" si="33"/>
        <v>1.5620297036034618</v>
      </c>
      <c r="O107" s="58">
        <f t="shared" si="33"/>
        <v>1.4998707552512827</v>
      </c>
      <c r="P107" s="58">
        <f t="shared" si="33"/>
        <v>1.5649358768159785</v>
      </c>
      <c r="Q107" s="58">
        <f t="shared" si="33"/>
        <v>1.2828634224596682</v>
      </c>
      <c r="R107" s="58">
        <f t="shared" si="33"/>
        <v>1.5998357384221096</v>
      </c>
      <c r="S107" s="58">
        <f t="shared" si="33"/>
        <v>1.7429864276570688</v>
      </c>
      <c r="T107" s="58">
        <f t="shared" si="33"/>
        <v>1.5883637910480954</v>
      </c>
      <c r="U107" s="58">
        <f t="shared" si="33"/>
        <v>1.9113238902495746</v>
      </c>
    </row>
    <row r="108" spans="1:21" ht="12.75">
      <c r="A108" s="35" t="s">
        <v>111</v>
      </c>
      <c r="B108" s="36" t="s">
        <v>31</v>
      </c>
      <c r="C108" s="58">
        <f>C28/(C69+C70)</f>
        <v>0.42052546574519156</v>
      </c>
      <c r="D108" s="58">
        <f>D28/(D69+D70)</f>
        <v>0.41359122845943336</v>
      </c>
      <c r="E108" s="58"/>
      <c r="F108" s="58"/>
      <c r="G108" s="58"/>
      <c r="H108" s="58">
        <f>H28/(H69+H70)</f>
        <v>0.7127171780022017</v>
      </c>
      <c r="I108" s="58"/>
      <c r="J108" s="58"/>
      <c r="K108" s="58">
        <f aca="true" t="shared" si="34" ref="K108:U108">K28/(K69+K70)</f>
        <v>0.516384577293027</v>
      </c>
      <c r="L108" s="58">
        <f t="shared" si="34"/>
        <v>0.6881725948804428</v>
      </c>
      <c r="M108" s="58">
        <f t="shared" si="34"/>
        <v>0.6664707869493829</v>
      </c>
      <c r="N108" s="58">
        <f t="shared" si="34"/>
        <v>0.538741596510907</v>
      </c>
      <c r="O108" s="58">
        <f t="shared" si="34"/>
        <v>0.6003551080927776</v>
      </c>
      <c r="P108" s="58">
        <f t="shared" si="34"/>
        <v>0.5919262838539742</v>
      </c>
      <c r="Q108" s="58">
        <f t="shared" si="34"/>
        <v>0.5064470297478288</v>
      </c>
      <c r="R108" s="58">
        <f t="shared" si="34"/>
        <v>0.7423343916812224</v>
      </c>
      <c r="S108" s="58">
        <f t="shared" si="34"/>
        <v>0.7571648883654839</v>
      </c>
      <c r="T108" s="58">
        <f t="shared" si="34"/>
        <v>0.6778026743485446</v>
      </c>
      <c r="U108" s="58">
        <f t="shared" si="34"/>
        <v>0.9325177508105935</v>
      </c>
    </row>
    <row r="109" spans="1:21" ht="12.75">
      <c r="A109" s="35" t="s">
        <v>112</v>
      </c>
      <c r="B109" s="36" t="s">
        <v>31</v>
      </c>
      <c r="C109" s="58">
        <f>C29/(C69+C70)</f>
        <v>0.17139092548076884</v>
      </c>
      <c r="D109" s="58">
        <f>D29/(D69+D70)</f>
        <v>0.14707595592042022</v>
      </c>
      <c r="E109" s="58"/>
      <c r="F109" s="58"/>
      <c r="G109" s="58"/>
      <c r="H109" s="58">
        <f>H29/(H69+H70)</f>
        <v>0.23777820322596085</v>
      </c>
      <c r="I109" s="58"/>
      <c r="J109" s="58"/>
      <c r="K109" s="58">
        <f aca="true" t="shared" si="35" ref="K109:U109">K29/(K69+K70)</f>
        <v>0.18418552681243816</v>
      </c>
      <c r="L109" s="58">
        <f t="shared" si="35"/>
        <v>0.28561373280420854</v>
      </c>
      <c r="M109" s="58">
        <f t="shared" si="35"/>
        <v>0.23824996661141182</v>
      </c>
      <c r="N109" s="58">
        <f t="shared" si="35"/>
        <v>0.2774337835014835</v>
      </c>
      <c r="O109" s="58">
        <f t="shared" si="35"/>
        <v>0.2797539875082235</v>
      </c>
      <c r="P109" s="58">
        <f t="shared" si="35"/>
        <v>0.1802083853483818</v>
      </c>
      <c r="Q109" s="58">
        <f t="shared" si="35"/>
        <v>0.1975070800937889</v>
      </c>
      <c r="R109" s="58">
        <f t="shared" si="35"/>
        <v>0.19183283272661975</v>
      </c>
      <c r="S109" s="58">
        <f t="shared" si="35"/>
        <v>0.24115228111571768</v>
      </c>
      <c r="T109" s="58">
        <f t="shared" si="35"/>
        <v>0.2500672336706223</v>
      </c>
      <c r="U109" s="58">
        <f t="shared" si="35"/>
        <v>0.2883634442804821</v>
      </c>
    </row>
    <row r="110" spans="1:21" ht="12.75">
      <c r="A110" s="35" t="s">
        <v>113</v>
      </c>
      <c r="B110" s="36" t="s">
        <v>31</v>
      </c>
      <c r="C110" s="58">
        <f>C30/(C69+C70)</f>
        <v>1.3830057091346148</v>
      </c>
      <c r="D110" s="58">
        <f>D30/(D69+D70)</f>
        <v>0.7875585385696339</v>
      </c>
      <c r="E110" s="58"/>
      <c r="F110" s="58"/>
      <c r="G110" s="58"/>
      <c r="H110" s="58">
        <f>H30/(H69+H70)</f>
        <v>1.3249276928021005</v>
      </c>
      <c r="I110" s="58"/>
      <c r="J110" s="58"/>
      <c r="K110" s="58">
        <f aca="true" t="shared" si="36" ref="K110:U110">K30/(K69+K70)</f>
        <v>1.2061620647026028</v>
      </c>
      <c r="L110" s="58">
        <f t="shared" si="36"/>
        <v>2.008285140819899</v>
      </c>
      <c r="M110" s="58">
        <f t="shared" si="36"/>
        <v>1.7570394928077053</v>
      </c>
      <c r="N110" s="58">
        <f t="shared" si="36"/>
        <v>1.7441111907178313</v>
      </c>
      <c r="O110" s="58">
        <f t="shared" si="36"/>
        <v>3.6855354345657365</v>
      </c>
      <c r="P110" s="58">
        <f t="shared" si="36"/>
        <v>2.8434766710007704</v>
      </c>
      <c r="Q110" s="58">
        <f t="shared" si="36"/>
        <v>2.61546730844188</v>
      </c>
      <c r="R110" s="58">
        <f t="shared" si="36"/>
        <v>1.9111722359163552</v>
      </c>
      <c r="S110" s="58">
        <f t="shared" si="36"/>
        <v>2.4568324626437237</v>
      </c>
      <c r="T110" s="58">
        <f t="shared" si="36"/>
        <v>1.8428658610693773</v>
      </c>
      <c r="U110" s="58">
        <f t="shared" si="36"/>
        <v>3.426490938981459</v>
      </c>
    </row>
    <row r="111" spans="1:21" ht="12.75">
      <c r="A111" s="35" t="s">
        <v>114</v>
      </c>
      <c r="B111" s="36" t="s">
        <v>31</v>
      </c>
      <c r="C111" s="58">
        <f>(C34-C33)/(C69+C70)</f>
        <v>0.034810396634615055</v>
      </c>
      <c r="D111" s="58">
        <f>(D34-D33)/(D69+D70)</f>
        <v>0.10701101989497805</v>
      </c>
      <c r="E111" s="58"/>
      <c r="F111" s="58"/>
      <c r="G111" s="58"/>
      <c r="H111" s="58">
        <f>(H34-H33)/(H69+H70)</f>
        <v>0.22767228942024328</v>
      </c>
      <c r="I111" s="58"/>
      <c r="J111" s="58"/>
      <c r="K111" s="58">
        <f aca="true" t="shared" si="37" ref="K111:U111">(K34-K33)/(K69+K70)</f>
        <v>0.25634946377432233</v>
      </c>
      <c r="L111" s="58">
        <f t="shared" si="37"/>
        <v>0.5190072494982174</v>
      </c>
      <c r="M111" s="58">
        <f t="shared" si="37"/>
        <v>0.45388525324262113</v>
      </c>
      <c r="N111" s="58">
        <f t="shared" si="37"/>
        <v>0.35174294214620866</v>
      </c>
      <c r="O111" s="58">
        <f t="shared" si="37"/>
        <v>0.3450230924524976</v>
      </c>
      <c r="P111" s="58">
        <f t="shared" si="37"/>
        <v>0.7859807041427913</v>
      </c>
      <c r="Q111" s="58">
        <f t="shared" si="37"/>
        <v>0.67083958186868</v>
      </c>
      <c r="R111" s="58">
        <f t="shared" si="37"/>
        <v>1.435188298862208</v>
      </c>
      <c r="S111" s="58">
        <f t="shared" si="37"/>
        <v>1.6996846480184429</v>
      </c>
      <c r="T111" s="58">
        <f t="shared" si="37"/>
        <v>1.1915248079315044</v>
      </c>
      <c r="U111" s="58">
        <f t="shared" si="37"/>
        <v>0.9238088315881384</v>
      </c>
    </row>
    <row r="112" spans="1:21" ht="12.75">
      <c r="A112" s="41" t="s">
        <v>105</v>
      </c>
      <c r="B112" s="38" t="s">
        <v>31</v>
      </c>
      <c r="C112" s="60">
        <f>SUM(C103:C111)</f>
        <v>5.957307692307684</v>
      </c>
      <c r="D112" s="60">
        <f>SUM(D103:D111)</f>
        <v>4.836501590119078</v>
      </c>
      <c r="E112" s="60"/>
      <c r="F112" s="60"/>
      <c r="G112" s="60"/>
      <c r="H112" s="60">
        <f>SUM(H103:H111)</f>
        <v>6.833940280750218</v>
      </c>
      <c r="I112" s="60"/>
      <c r="J112" s="60"/>
      <c r="K112" s="60">
        <f aca="true" t="shared" si="38" ref="K112:U112">SUM(K103:K111)</f>
        <v>5.74551702405426</v>
      </c>
      <c r="L112" s="60">
        <f t="shared" si="38"/>
        <v>9.267131636590262</v>
      </c>
      <c r="M112" s="60">
        <f t="shared" si="38"/>
        <v>8.261587411323838</v>
      </c>
      <c r="N112" s="60">
        <f t="shared" si="38"/>
        <v>7.085496308758791</v>
      </c>
      <c r="O112" s="60">
        <f t="shared" si="38"/>
        <v>8.970594321659117</v>
      </c>
      <c r="P112" s="60">
        <f t="shared" si="38"/>
        <v>8.450461351706114</v>
      </c>
      <c r="Q112" s="60">
        <f t="shared" si="38"/>
        <v>7.4042790728263475</v>
      </c>
      <c r="R112" s="60">
        <f t="shared" si="38"/>
        <v>8.236661959875285</v>
      </c>
      <c r="S112" s="60">
        <f t="shared" si="38"/>
        <v>8.984611224532916</v>
      </c>
      <c r="T112" s="60">
        <f t="shared" si="38"/>
        <v>7.760028807041952</v>
      </c>
      <c r="U112" s="60">
        <f t="shared" si="38"/>
        <v>10.018937173303952</v>
      </c>
    </row>
    <row r="113" spans="1:21" ht="12.75">
      <c r="A113" s="27" t="s">
        <v>50</v>
      </c>
      <c r="B113" s="19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</sheetData>
  <sheetProtection/>
  <printOptions/>
  <pageMargins left="0.787401575" right="0.787401575" top="0.78" bottom="0.78" header="0.5" footer="0.5"/>
  <pageSetup horizontalDpi="600" verticalDpi="600" orientation="portrait" paperSize="9" r:id="rId1"/>
  <ignoredErrors>
    <ignoredError sqref="C21:V21 C45:V45 B60:U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2007-11-26T08:35:57Z</cp:lastPrinted>
  <dcterms:created xsi:type="dcterms:W3CDTF">2006-02-03T06:38:48Z</dcterms:created>
  <dcterms:modified xsi:type="dcterms:W3CDTF">2009-12-03T06:44:16Z</dcterms:modified>
  <cp:category/>
  <cp:version/>
  <cp:contentType/>
  <cp:contentStatus/>
</cp:coreProperties>
</file>